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bookViews>
    <workbookView xWindow="0" yWindow="0" windowWidth="20400" windowHeight="7650" firstSheet="1" activeTab="1"/>
  </bookViews>
  <sheets>
    <sheet name="nicsaco.com" sheetId="3" state="hidden" r:id="rId1"/>
    <sheet name="Transformer" sheetId="1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K185" i="3" l="1"/>
  <c r="D10" i="12" l="1"/>
  <c r="D14" i="12"/>
  <c r="E20" i="3" l="1"/>
  <c r="JM185" i="3" l="1"/>
  <c r="JN185" i="3" s="1"/>
  <c r="D13" i="12"/>
  <c r="D19" i="12"/>
  <c r="G20" i="3"/>
  <c r="D18" i="12"/>
  <c r="D11" i="12"/>
  <c r="D15" i="12"/>
  <c r="D17" i="12"/>
  <c r="JO185" i="3" l="1"/>
  <c r="C8" i="12" s="1"/>
  <c r="E17" i="3"/>
  <c r="J28" i="3" l="1"/>
  <c r="N12" i="12" s="1"/>
  <c r="E22" i="3"/>
  <c r="J41" i="3"/>
  <c r="N27" i="12" s="1"/>
  <c r="E21" i="3"/>
  <c r="J36" i="3"/>
  <c r="N22" i="12" s="1"/>
  <c r="J33" i="3"/>
  <c r="N19" i="12" s="1"/>
  <c r="E25" i="3"/>
  <c r="E26" i="3"/>
  <c r="J40" i="3"/>
  <c r="N26" i="12" s="1"/>
  <c r="J32" i="3"/>
  <c r="N18" i="12" s="1"/>
  <c r="J37" i="3"/>
  <c r="N23" i="12" s="1"/>
  <c r="J29" i="3"/>
  <c r="N13" i="12" s="1"/>
  <c r="E27" i="3"/>
  <c r="E23" i="3"/>
  <c r="G23" i="3" s="1"/>
  <c r="E19" i="3"/>
  <c r="E24" i="3"/>
  <c r="E18" i="3"/>
  <c r="G19" i="3" s="1"/>
  <c r="I29" i="12" s="1"/>
  <c r="J42" i="3"/>
  <c r="N28" i="12" s="1"/>
  <c r="J38" i="3"/>
  <c r="N24" i="12" s="1"/>
  <c r="J34" i="3"/>
  <c r="N20" i="12" s="1"/>
  <c r="J30" i="3"/>
  <c r="N14" i="12" s="1"/>
  <c r="J39" i="3"/>
  <c r="N25" i="12" s="1"/>
  <c r="J35" i="3"/>
  <c r="N21" i="12" s="1"/>
  <c r="J31" i="3"/>
  <c r="N15" i="12" s="1"/>
  <c r="G16" i="3" l="1"/>
  <c r="I26" i="12" s="1"/>
  <c r="G18" i="3"/>
  <c r="I28" i="12" s="1"/>
  <c r="G17" i="3"/>
  <c r="I27" i="12" s="1"/>
  <c r="G15" i="3"/>
  <c r="I25" i="12" s="1"/>
  <c r="G14" i="3"/>
  <c r="J24" i="12" s="1"/>
  <c r="N16" i="3"/>
  <c r="N17" i="3"/>
  <c r="L15" i="3" l="1"/>
  <c r="M15" i="3" s="1"/>
  <c r="D22" i="12" s="1"/>
  <c r="D21" i="12" l="1"/>
  <c r="M16" i="3"/>
  <c r="M17" i="3" s="1"/>
  <c r="D25" i="12" s="1"/>
  <c r="L16" i="3"/>
  <c r="L17" i="3" s="1"/>
  <c r="I10" i="12" s="1"/>
  <c r="D24" i="12" l="1"/>
  <c r="L18" i="3"/>
  <c r="I11" i="12" s="1"/>
  <c r="I9" i="12"/>
  <c r="I24" i="12" s="1"/>
  <c r="M18" i="3"/>
  <c r="D26" i="12" s="1"/>
  <c r="L20" i="3" l="1"/>
  <c r="L19" i="3" s="1"/>
  <c r="I12" i="12" s="1"/>
  <c r="I13" i="12" l="1"/>
</calcChain>
</file>

<file path=xl/sharedStrings.xml><?xml version="1.0" encoding="utf-8"?>
<sst xmlns="http://schemas.openxmlformats.org/spreadsheetml/2006/main" count="123" uniqueCount="78">
  <si>
    <t>KVA</t>
  </si>
  <si>
    <t>KV</t>
  </si>
  <si>
    <t>V</t>
  </si>
  <si>
    <t>A</t>
  </si>
  <si>
    <t>ارتفاع از سطح دریا</t>
  </si>
  <si>
    <t>KW</t>
  </si>
  <si>
    <t>ضریب توان</t>
  </si>
  <si>
    <t>تعداد فاز</t>
  </si>
  <si>
    <t>ولتاژ ورودی ترانس</t>
  </si>
  <si>
    <t>ولتاژ خروجی ترانس</t>
  </si>
  <si>
    <t>امپدانس ترانس</t>
  </si>
  <si>
    <t>MVA</t>
  </si>
  <si>
    <t>Cº</t>
  </si>
  <si>
    <t xml:space="preserve">جریان یا توان مصرفی </t>
  </si>
  <si>
    <t>توان رزرو(Spare) %</t>
  </si>
  <si>
    <t>ضریب همزمانی</t>
  </si>
  <si>
    <t>m</t>
  </si>
  <si>
    <t>%</t>
  </si>
  <si>
    <t>نوع مصرف</t>
  </si>
  <si>
    <t>خانگی</t>
  </si>
  <si>
    <t>۰٫۲۵-۰٫۳۵</t>
  </si>
  <si>
    <t>عمومی</t>
  </si>
  <si>
    <t>۰٫۷-۰٫۸۵</t>
  </si>
  <si>
    <t>تجاری</t>
  </si>
  <si>
    <t>۰٫۵-۰٫۶۵</t>
  </si>
  <si>
    <t>صنعتی</t>
  </si>
  <si>
    <t>۰٫۹-۱٫۰</t>
  </si>
  <si>
    <t>محدوده ضریب قدرت</t>
  </si>
  <si>
    <t>صنعت ساخت خودرو و قطعات آن</t>
  </si>
  <si>
    <t>۰٫۷۵-۰٫۸۵</t>
  </si>
  <si>
    <t>صنعت سیمان</t>
  </si>
  <si>
    <t>۰٫۸-۰٫۸۵</t>
  </si>
  <si>
    <t>صنعت پتروشیمی</t>
  </si>
  <si>
    <t>۰٫۶۵-۰٫۷۵</t>
  </si>
  <si>
    <t>صنعت پوشاک</t>
  </si>
  <si>
    <t>۰٫۳۵-۰٫۶</t>
  </si>
  <si>
    <t>صنایع ریخته گری</t>
  </si>
  <si>
    <t>۰٫۷۵-۰٫۸۰</t>
  </si>
  <si>
    <t>صنایع پلاستیک</t>
  </si>
  <si>
    <t>صنایع رنگ سازی</t>
  </si>
  <si>
    <t>۰٫۶۵-۰٫۷۰</t>
  </si>
  <si>
    <t>میادین نفتی (پمپاژ)</t>
  </si>
  <si>
    <t>۰٫۴-۰٫۶</t>
  </si>
  <si>
    <t>معادن ذغال سنگ</t>
  </si>
  <si>
    <t>۰٫۶۵-۰٫۸</t>
  </si>
  <si>
    <t>بیمارستان ها</t>
  </si>
  <si>
    <t>ساختمان های اداری</t>
  </si>
  <si>
    <t>۰٫۸-۰٫۹</t>
  </si>
  <si>
    <t>ضریب بهره برداری</t>
  </si>
  <si>
    <t>N/A</t>
  </si>
  <si>
    <t xml:space="preserve">جرم ترانس </t>
  </si>
  <si>
    <t>kg</t>
  </si>
  <si>
    <t>mm</t>
  </si>
  <si>
    <t>اطلاعات کمکی جهت تصمیم</t>
  </si>
  <si>
    <t>جریان مصرفی در LV</t>
  </si>
  <si>
    <t>جریان مصرفی در MV</t>
  </si>
  <si>
    <t>قدرت مصرفی</t>
  </si>
  <si>
    <t>ماکزییم دمای محیط</t>
  </si>
  <si>
    <t xml:space="preserve">قدرت محاسبه شده </t>
  </si>
  <si>
    <t xml:space="preserve">توان محاسبه شده </t>
  </si>
  <si>
    <t xml:space="preserve">شرایط نرمال :دما 25 درجه و ارتفاع از سطح </t>
  </si>
  <si>
    <t>دریا 1000 متر</t>
  </si>
  <si>
    <t>VALID</t>
  </si>
  <si>
    <t>این محاسبات به روز شده است  جهت دانلود به سایت WWW.NICSACO.COM رجوع کنید</t>
  </si>
  <si>
    <t xml:space="preserve"> ظرفیت جریان ورودی MV شرایط نرمال</t>
  </si>
  <si>
    <t xml:space="preserve"> ظرفیت جریان خروجی LV شرایط نرمال</t>
  </si>
  <si>
    <t xml:space="preserve"> قدرت اتصال کوتاه خروجی LV</t>
  </si>
  <si>
    <t xml:space="preserve"> جریان اتصال کوتاه خروجی LV</t>
  </si>
  <si>
    <t xml:space="preserve"> قدرت ترانس در شرایط نرمال</t>
  </si>
  <si>
    <t>http://www.nicsaco.com</t>
  </si>
  <si>
    <t xml:space="preserve"> (L) طول</t>
  </si>
  <si>
    <t>عرض (W)</t>
  </si>
  <si>
    <t>ارتفاع (H)</t>
  </si>
  <si>
    <t>اطلاعات ترانس ایران ترانسفو</t>
  </si>
  <si>
    <t>20/0.4KV</t>
  </si>
  <si>
    <t>33/0.4KV</t>
  </si>
  <si>
    <t>فاصله بین دو چرخ (ER)</t>
  </si>
  <si>
    <t>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</si>
</sst>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  <charset val="178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B Mitra"/>
      <charset val="178"/>
    </font>
    <font>
      <b/>
      <sz val="16"/>
      <color theme="1"/>
      <name val="Cambria"/>
      <family val="1"/>
    </font>
    <font>
      <b/>
      <sz val="12"/>
      <color theme="1" tint="0.249977111117893"/>
      <name val="Cambria"/>
      <family val="1"/>
    </font>
    <font>
      <u/>
      <sz val="11"/>
      <color theme="1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B Mitra"/>
      <charset val="178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/>
    <xf numFmtId="165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/>
    <xf numFmtId="164" fontId="11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49" fontId="11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2" fontId="13" fillId="3" borderId="0" xfId="0" applyNumberFormat="1" applyFont="1" applyFill="1" applyBorder="1" applyAlignment="1">
      <alignment horizontal="center" vertical="center"/>
    </xf>
    <xf numFmtId="14" fontId="13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704850</xdr:colOff>
      <xdr:row>1</xdr:row>
      <xdr:rowOff>190500</xdr:rowOff>
    </xdr:from>
    <xdr:to>
      <xdr:col>14</xdr:col>
      <xdr:colOff>126728</xdr:colOff>
      <xdr:row>6</xdr:row>
      <xdr:rowOff>19050</xdr:rowOff>
    </xdr:to>
    <xdr:pic>
      <xdr:nvPicPr>
        <xdr:cNvPr id="3" name="Picture 2" descr="D:\logo\logo_p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419100"/>
          <a:ext cx="2165078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76200</xdr:colOff>
      <xdr:row>2</xdr:row>
      <xdr:rowOff>142875</xdr:rowOff>
    </xdr:from>
    <xdr:to>
      <xdr:col>5</xdr:col>
      <xdr:colOff>341657</xdr:colOff>
      <xdr:row>3</xdr:row>
      <xdr:rowOff>88210</xdr:rowOff>
    </xdr:to>
    <xdr:pic>
      <xdr:nvPicPr>
        <xdr:cNvPr id="4" name="Picture 3" descr="D:\Site\boss\excel\control\Capture4 (2)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600075"/>
          <a:ext cx="2503832" cy="1739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200025</xdr:colOff>
      <xdr:row>3</xdr:row>
      <xdr:rowOff>161925</xdr:rowOff>
    </xdr:from>
    <xdr:to>
      <xdr:col>5</xdr:col>
      <xdr:colOff>305213</xdr:colOff>
      <xdr:row>4</xdr:row>
      <xdr:rowOff>90695</xdr:rowOff>
    </xdr:to>
    <xdr:pic>
      <xdr:nvPicPr>
        <xdr:cNvPr id="6" name="Picture 5" descr="D:\Site\boss\excel\control\Capture44.JP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847725"/>
          <a:ext cx="1191038" cy="1573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9526</xdr:colOff>
      <xdr:row>2</xdr:row>
      <xdr:rowOff>38100</xdr:rowOff>
    </xdr:from>
    <xdr:to>
      <xdr:col>12</xdr:col>
      <xdr:colOff>9525</xdr:colOff>
      <xdr:row>4</xdr:row>
      <xdr:rowOff>66675</xdr:rowOff>
    </xdr:to>
    <xdr:pic>
      <xdr:nvPicPr>
        <xdr:cNvPr id="8" name="Picture 7" descr="D:\Site\boss\excel\trans\Capture1.JPG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1" y="495300"/>
          <a:ext cx="4543424" cy="485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128941</xdr:colOff>
      <xdr:row>13</xdr:row>
      <xdr:rowOff>133349</xdr:rowOff>
    </xdr:from>
    <xdr:to>
      <xdr:col>9</xdr:col>
      <xdr:colOff>714374</xdr:colOff>
      <xdr:row>22</xdr:row>
      <xdr:rowOff>37314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8391" y="3105149"/>
          <a:ext cx="3423883" cy="1961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icsac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T187"/>
  <sheetViews>
    <sheetView topLeftCell="IP172" workbookViewId="0">
      <selection activeCell="IV188" sqref="IV188"/>
    </sheetView>
  </sheetViews>
  <sheetFormatPr defaultColWidth="5.7109375" defaultRowHeight="15" x14ac:dyDescent="0.25"/>
  <cols>
    <col min="1" max="2" width="5.85546875" style="32" bestFit="1" customWidth="1"/>
    <col min="3" max="3" width="9" style="32" bestFit="1" customWidth="1"/>
    <col min="4" max="4" width="17.42578125" style="32" bestFit="1" customWidth="1"/>
    <col min="5" max="6" width="5.85546875" style="32" bestFit="1" customWidth="1"/>
    <col min="7" max="7" width="9" style="32" bestFit="1" customWidth="1"/>
    <col min="8" max="11" width="5.85546875" style="32" bestFit="1" customWidth="1"/>
    <col min="12" max="12" width="8.140625" style="32" bestFit="1" customWidth="1"/>
    <col min="13" max="14" width="7.5703125" style="32" bestFit="1" customWidth="1"/>
    <col min="15" max="16" width="5.85546875" style="32" bestFit="1" customWidth="1"/>
    <col min="17" max="17" width="9" style="32" bestFit="1" customWidth="1"/>
    <col min="18" max="35" width="5.85546875" style="32" bestFit="1" customWidth="1"/>
    <col min="36" max="270" width="5.7109375" style="32"/>
    <col min="271" max="272" width="10.140625" style="32" bestFit="1" customWidth="1"/>
    <col min="273" max="273" width="4.5703125" style="32" bestFit="1" customWidth="1"/>
    <col min="274" max="274" width="5.85546875" style="32" bestFit="1" customWidth="1"/>
    <col min="275" max="16384" width="5.7109375" style="32"/>
  </cols>
  <sheetData>
    <row r="1" spans="1:35" x14ac:dyDescent="0.25">
      <c r="A1" s="32">
        <v>25</v>
      </c>
      <c r="B1" s="32">
        <v>50</v>
      </c>
      <c r="O1" s="33"/>
      <c r="Q1" s="34"/>
    </row>
    <row r="2" spans="1:35" x14ac:dyDescent="0.25">
      <c r="A2" s="35">
        <v>50</v>
      </c>
      <c r="B2" s="35">
        <v>100</v>
      </c>
      <c r="D2" s="32">
        <v>0</v>
      </c>
      <c r="E2" s="32">
        <v>25</v>
      </c>
      <c r="F2" s="32">
        <v>50</v>
      </c>
      <c r="G2" s="32">
        <v>100</v>
      </c>
      <c r="H2" s="32">
        <v>200</v>
      </c>
      <c r="I2" s="32">
        <v>250</v>
      </c>
      <c r="J2" s="32">
        <v>315</v>
      </c>
      <c r="K2" s="32">
        <v>400</v>
      </c>
      <c r="L2" s="32">
        <v>500</v>
      </c>
      <c r="M2" s="32">
        <v>630</v>
      </c>
      <c r="N2" s="32">
        <v>800</v>
      </c>
      <c r="O2" s="32">
        <v>1000</v>
      </c>
      <c r="P2" s="32">
        <v>1250</v>
      </c>
      <c r="Q2" s="32">
        <v>1600</v>
      </c>
      <c r="R2" s="32">
        <v>2000</v>
      </c>
      <c r="S2" s="32">
        <v>2500</v>
      </c>
      <c r="T2" s="32">
        <v>0</v>
      </c>
      <c r="U2" s="32">
        <v>25</v>
      </c>
      <c r="V2" s="32">
        <v>50</v>
      </c>
      <c r="W2" s="32">
        <v>100</v>
      </c>
      <c r="X2" s="32">
        <v>200</v>
      </c>
      <c r="Y2" s="32">
        <v>250</v>
      </c>
      <c r="Z2" s="32">
        <v>315</v>
      </c>
      <c r="AA2" s="32">
        <v>400</v>
      </c>
      <c r="AB2" s="32">
        <v>500</v>
      </c>
      <c r="AC2" s="32">
        <v>630</v>
      </c>
      <c r="AD2" s="32">
        <v>800</v>
      </c>
      <c r="AE2" s="32">
        <v>1000</v>
      </c>
      <c r="AF2" s="32">
        <v>1250</v>
      </c>
      <c r="AG2" s="32">
        <v>1600</v>
      </c>
      <c r="AH2" s="32">
        <v>2000</v>
      </c>
      <c r="AI2" s="32">
        <v>2500</v>
      </c>
    </row>
    <row r="3" spans="1:35" x14ac:dyDescent="0.25">
      <c r="A3" s="35">
        <v>1.1000000000000001</v>
      </c>
      <c r="B3" s="35">
        <v>1.0594999999999999</v>
      </c>
      <c r="C3" s="32" t="s">
        <v>74</v>
      </c>
      <c r="D3" s="32">
        <v>25</v>
      </c>
      <c r="E3" s="32">
        <v>50</v>
      </c>
      <c r="F3" s="32">
        <v>100</v>
      </c>
      <c r="G3" s="32">
        <v>200</v>
      </c>
      <c r="H3" s="32">
        <v>250</v>
      </c>
      <c r="I3" s="32">
        <v>315</v>
      </c>
      <c r="J3" s="32">
        <v>400</v>
      </c>
      <c r="K3" s="32">
        <v>500</v>
      </c>
      <c r="L3" s="32">
        <v>630</v>
      </c>
      <c r="M3" s="32">
        <v>800</v>
      </c>
      <c r="N3" s="32">
        <v>1000</v>
      </c>
      <c r="O3" s="32">
        <v>1250</v>
      </c>
      <c r="P3" s="32">
        <v>1600</v>
      </c>
      <c r="Q3" s="32">
        <v>2000</v>
      </c>
      <c r="R3" s="32">
        <v>2500</v>
      </c>
      <c r="S3" s="32" t="s">
        <v>49</v>
      </c>
      <c r="T3" s="32">
        <v>25</v>
      </c>
      <c r="U3" s="32">
        <v>50</v>
      </c>
      <c r="V3" s="32">
        <v>100</v>
      </c>
      <c r="W3" s="32">
        <v>200</v>
      </c>
      <c r="X3" s="32">
        <v>250</v>
      </c>
      <c r="Y3" s="32">
        <v>315</v>
      </c>
      <c r="Z3" s="32">
        <v>400</v>
      </c>
      <c r="AA3" s="32">
        <v>500</v>
      </c>
      <c r="AB3" s="32">
        <v>630</v>
      </c>
      <c r="AC3" s="32">
        <v>800</v>
      </c>
      <c r="AD3" s="32">
        <v>1000</v>
      </c>
      <c r="AE3" s="32">
        <v>1250</v>
      </c>
      <c r="AF3" s="32">
        <v>1600</v>
      </c>
      <c r="AG3" s="32">
        <v>2000</v>
      </c>
      <c r="AH3" s="32">
        <v>2500</v>
      </c>
      <c r="AI3" s="32" t="s">
        <v>49</v>
      </c>
    </row>
    <row r="4" spans="1:35" x14ac:dyDescent="0.25">
      <c r="A4" s="35">
        <v>6</v>
      </c>
      <c r="B4" s="35">
        <v>6</v>
      </c>
      <c r="D4" s="36">
        <v>1.1499999999999999</v>
      </c>
      <c r="E4" s="36">
        <v>1.1000000000000001</v>
      </c>
      <c r="F4" s="36">
        <v>1.0594999999999999</v>
      </c>
      <c r="G4" s="36">
        <v>1.63</v>
      </c>
      <c r="H4" s="36">
        <v>1.5296874999999999</v>
      </c>
      <c r="I4" s="36">
        <v>1.4608125000000001</v>
      </c>
      <c r="J4" s="36">
        <v>1.34</v>
      </c>
      <c r="K4" s="36">
        <v>1.2593749999999999</v>
      </c>
      <c r="L4" s="36">
        <v>1.14975</v>
      </c>
      <c r="M4" s="36">
        <v>1.06</v>
      </c>
      <c r="N4" s="36">
        <v>1.0125</v>
      </c>
      <c r="O4" s="36">
        <v>0.953125</v>
      </c>
      <c r="P4" s="36">
        <v>0.96</v>
      </c>
      <c r="Q4" s="36">
        <v>0.84</v>
      </c>
      <c r="R4" s="32">
        <v>0.77</v>
      </c>
      <c r="S4" s="32">
        <v>2501</v>
      </c>
      <c r="T4" s="36">
        <v>1.1499999999999999</v>
      </c>
      <c r="U4" s="36">
        <v>1.1000000000000001</v>
      </c>
      <c r="V4" s="36">
        <v>1.0594999999999999</v>
      </c>
      <c r="W4" s="36">
        <v>1.63</v>
      </c>
      <c r="X4" s="36">
        <v>1.5296874999999999</v>
      </c>
      <c r="Y4" s="36">
        <v>1.4608125000000001</v>
      </c>
      <c r="Z4" s="36">
        <v>1.34</v>
      </c>
      <c r="AA4" s="36">
        <v>1.2593749999999999</v>
      </c>
      <c r="AB4" s="36">
        <v>1.14975</v>
      </c>
      <c r="AC4" s="36">
        <v>1.06</v>
      </c>
      <c r="AD4" s="36">
        <v>1.0125</v>
      </c>
      <c r="AE4" s="36">
        <v>0.953125</v>
      </c>
      <c r="AF4" s="36">
        <v>0.96</v>
      </c>
      <c r="AG4" s="36">
        <v>0.84</v>
      </c>
      <c r="AH4" s="32">
        <v>0.77</v>
      </c>
    </row>
    <row r="5" spans="1:35" x14ac:dyDescent="0.25">
      <c r="A5" s="35">
        <v>430</v>
      </c>
      <c r="B5" s="35">
        <v>580</v>
      </c>
      <c r="D5" s="32">
        <v>6</v>
      </c>
      <c r="E5" s="32">
        <v>6</v>
      </c>
      <c r="F5" s="32">
        <v>6</v>
      </c>
      <c r="G5" s="32">
        <v>6</v>
      </c>
      <c r="H5" s="32">
        <v>6</v>
      </c>
      <c r="I5" s="32">
        <v>6</v>
      </c>
      <c r="J5" s="32">
        <v>6</v>
      </c>
      <c r="K5" s="32">
        <v>6</v>
      </c>
      <c r="L5" s="32">
        <v>6</v>
      </c>
      <c r="M5" s="32">
        <v>6</v>
      </c>
      <c r="N5" s="32">
        <v>6</v>
      </c>
      <c r="O5" s="32">
        <v>6</v>
      </c>
      <c r="P5" s="32">
        <v>6</v>
      </c>
      <c r="Q5" s="32">
        <v>6</v>
      </c>
      <c r="R5" s="32">
        <v>6</v>
      </c>
      <c r="S5" s="32" t="s">
        <v>49</v>
      </c>
      <c r="T5" s="32">
        <v>6</v>
      </c>
      <c r="U5" s="32">
        <v>6</v>
      </c>
      <c r="V5" s="32">
        <v>6</v>
      </c>
      <c r="W5" s="32">
        <v>6</v>
      </c>
      <c r="X5" s="32">
        <v>6</v>
      </c>
      <c r="Y5" s="32">
        <v>6</v>
      </c>
      <c r="Z5" s="32">
        <v>6</v>
      </c>
      <c r="AA5" s="32">
        <v>6</v>
      </c>
      <c r="AB5" s="32">
        <v>6</v>
      </c>
      <c r="AC5" s="32">
        <v>6</v>
      </c>
      <c r="AD5" s="32">
        <v>6</v>
      </c>
      <c r="AE5" s="32">
        <v>6</v>
      </c>
      <c r="AF5" s="32">
        <v>6</v>
      </c>
      <c r="AG5" s="32">
        <v>6</v>
      </c>
      <c r="AH5" s="32">
        <v>6</v>
      </c>
    </row>
    <row r="6" spans="1:35" x14ac:dyDescent="0.25">
      <c r="A6" s="32">
        <v>865</v>
      </c>
      <c r="B6" s="32">
        <v>950</v>
      </c>
      <c r="D6" s="37">
        <v>345</v>
      </c>
      <c r="E6" s="37">
        <v>430</v>
      </c>
      <c r="F6" s="37">
        <v>580</v>
      </c>
      <c r="G6" s="37">
        <v>830</v>
      </c>
      <c r="H6" s="37">
        <v>995</v>
      </c>
      <c r="I6" s="37">
        <v>1210</v>
      </c>
      <c r="J6" s="37">
        <v>1495</v>
      </c>
      <c r="K6" s="37">
        <v>1675</v>
      </c>
      <c r="L6" s="37">
        <v>2030</v>
      </c>
      <c r="M6" s="37">
        <v>2430</v>
      </c>
      <c r="N6" s="37">
        <v>2935</v>
      </c>
      <c r="O6" s="37">
        <v>3720</v>
      </c>
      <c r="P6" s="37">
        <v>4570</v>
      </c>
      <c r="Q6" s="37">
        <v>4895</v>
      </c>
      <c r="R6" s="32">
        <v>6930</v>
      </c>
      <c r="S6" s="32">
        <v>2502</v>
      </c>
      <c r="T6" s="37">
        <v>345</v>
      </c>
      <c r="U6" s="37">
        <v>430</v>
      </c>
      <c r="V6" s="37">
        <v>580</v>
      </c>
      <c r="W6" s="37">
        <v>830</v>
      </c>
      <c r="X6" s="37">
        <v>995</v>
      </c>
      <c r="Y6" s="37">
        <v>1210</v>
      </c>
      <c r="Z6" s="37">
        <v>1495</v>
      </c>
      <c r="AA6" s="37">
        <v>1675</v>
      </c>
      <c r="AB6" s="37">
        <v>2030</v>
      </c>
      <c r="AC6" s="37">
        <v>2430</v>
      </c>
      <c r="AD6" s="37">
        <v>2935</v>
      </c>
      <c r="AE6" s="37">
        <v>3720</v>
      </c>
      <c r="AF6" s="37">
        <v>4570</v>
      </c>
      <c r="AG6" s="37">
        <v>4895</v>
      </c>
      <c r="AH6" s="32">
        <v>6930</v>
      </c>
    </row>
    <row r="7" spans="1:35" x14ac:dyDescent="0.25">
      <c r="A7" s="32">
        <v>690</v>
      </c>
      <c r="B7" s="32">
        <v>690</v>
      </c>
      <c r="D7" s="37">
        <v>845</v>
      </c>
      <c r="E7" s="37">
        <v>865</v>
      </c>
      <c r="F7" s="37">
        <v>950</v>
      </c>
      <c r="G7" s="37">
        <v>990</v>
      </c>
      <c r="H7" s="37">
        <v>1395</v>
      </c>
      <c r="I7" s="37">
        <v>1480</v>
      </c>
      <c r="J7" s="37">
        <v>1715</v>
      </c>
      <c r="K7" s="37">
        <v>1710</v>
      </c>
      <c r="L7" s="37">
        <v>1635</v>
      </c>
      <c r="M7" s="37">
        <v>1820</v>
      </c>
      <c r="N7" s="37">
        <v>1940</v>
      </c>
      <c r="O7" s="37">
        <v>2100</v>
      </c>
      <c r="P7" s="37">
        <v>2225</v>
      </c>
      <c r="Q7" s="37">
        <v>2195</v>
      </c>
      <c r="R7" s="32">
        <v>2350</v>
      </c>
      <c r="S7" s="32" t="s">
        <v>49</v>
      </c>
      <c r="T7" s="37">
        <v>845</v>
      </c>
      <c r="U7" s="37">
        <v>865</v>
      </c>
      <c r="V7" s="37">
        <v>950</v>
      </c>
      <c r="W7" s="37">
        <v>990</v>
      </c>
      <c r="X7" s="37">
        <v>1395</v>
      </c>
      <c r="Y7" s="37">
        <v>1480</v>
      </c>
      <c r="Z7" s="37">
        <v>1715</v>
      </c>
      <c r="AA7" s="37">
        <v>1710</v>
      </c>
      <c r="AB7" s="37">
        <v>1635</v>
      </c>
      <c r="AC7" s="37">
        <v>1820</v>
      </c>
      <c r="AD7" s="37">
        <v>1940</v>
      </c>
      <c r="AE7" s="37">
        <v>2100</v>
      </c>
      <c r="AF7" s="37">
        <v>2225</v>
      </c>
      <c r="AG7" s="37">
        <v>2195</v>
      </c>
      <c r="AH7" s="32">
        <v>2350</v>
      </c>
    </row>
    <row r="8" spans="1:35" x14ac:dyDescent="0.25">
      <c r="A8" s="32">
        <v>1265</v>
      </c>
      <c r="B8" s="32">
        <v>1520</v>
      </c>
      <c r="D8" s="37">
        <v>690</v>
      </c>
      <c r="E8" s="37">
        <v>690</v>
      </c>
      <c r="F8" s="37">
        <v>690</v>
      </c>
      <c r="G8" s="37">
        <v>720</v>
      </c>
      <c r="H8" s="37">
        <v>810</v>
      </c>
      <c r="I8" s="37">
        <v>970</v>
      </c>
      <c r="J8" s="37">
        <v>980</v>
      </c>
      <c r="K8" s="37">
        <v>1040</v>
      </c>
      <c r="L8" s="37">
        <v>1085</v>
      </c>
      <c r="M8" s="37">
        <v>1095</v>
      </c>
      <c r="N8" s="37">
        <v>1155</v>
      </c>
      <c r="O8" s="37">
        <v>1270</v>
      </c>
      <c r="P8" s="37">
        <v>1350</v>
      </c>
      <c r="Q8" s="37">
        <v>1380</v>
      </c>
      <c r="R8" s="32">
        <v>1490</v>
      </c>
      <c r="S8" s="32">
        <v>2503</v>
      </c>
      <c r="T8" s="37">
        <v>690</v>
      </c>
      <c r="U8" s="37">
        <v>690</v>
      </c>
      <c r="V8" s="37">
        <v>690</v>
      </c>
      <c r="W8" s="37">
        <v>720</v>
      </c>
      <c r="X8" s="37">
        <v>810</v>
      </c>
      <c r="Y8" s="37">
        <v>970</v>
      </c>
      <c r="Z8" s="37">
        <v>980</v>
      </c>
      <c r="AA8" s="37">
        <v>1040</v>
      </c>
      <c r="AB8" s="37">
        <v>1085</v>
      </c>
      <c r="AC8" s="37">
        <v>1095</v>
      </c>
      <c r="AD8" s="37">
        <v>1155</v>
      </c>
      <c r="AE8" s="37">
        <v>1270</v>
      </c>
      <c r="AF8" s="37">
        <v>1350</v>
      </c>
      <c r="AG8" s="37">
        <v>1380</v>
      </c>
      <c r="AH8" s="32">
        <v>1490</v>
      </c>
    </row>
    <row r="9" spans="1:35" x14ac:dyDescent="0.25">
      <c r="A9" s="32">
        <v>520</v>
      </c>
      <c r="B9" s="32">
        <v>520</v>
      </c>
      <c r="D9" s="37">
        <v>1220</v>
      </c>
      <c r="E9" s="37">
        <v>1265</v>
      </c>
      <c r="F9" s="37">
        <v>1520</v>
      </c>
      <c r="G9" s="37">
        <v>1640</v>
      </c>
      <c r="H9" s="37">
        <v>1580</v>
      </c>
      <c r="I9" s="37">
        <v>1620</v>
      </c>
      <c r="J9" s="37">
        <v>1750</v>
      </c>
      <c r="K9" s="37">
        <v>1840</v>
      </c>
      <c r="L9" s="37">
        <v>1900</v>
      </c>
      <c r="M9" s="37">
        <v>2100</v>
      </c>
      <c r="N9" s="37">
        <v>2270</v>
      </c>
      <c r="O9" s="37">
        <v>2380</v>
      </c>
      <c r="P9" s="37">
        <v>2455</v>
      </c>
      <c r="Q9" s="37">
        <v>2435</v>
      </c>
      <c r="R9" s="32">
        <v>2530</v>
      </c>
      <c r="S9" s="32" t="s">
        <v>49</v>
      </c>
      <c r="T9" s="37">
        <v>1220</v>
      </c>
      <c r="U9" s="37">
        <v>1265</v>
      </c>
      <c r="V9" s="37">
        <v>1520</v>
      </c>
      <c r="W9" s="37">
        <v>1640</v>
      </c>
      <c r="X9" s="37">
        <v>1580</v>
      </c>
      <c r="Y9" s="37">
        <v>1620</v>
      </c>
      <c r="Z9" s="37">
        <v>1750</v>
      </c>
      <c r="AA9" s="37">
        <v>1840</v>
      </c>
      <c r="AB9" s="37">
        <v>1900</v>
      </c>
      <c r="AC9" s="37">
        <v>2100</v>
      </c>
      <c r="AD9" s="37">
        <v>2270</v>
      </c>
      <c r="AE9" s="37">
        <v>2380</v>
      </c>
      <c r="AF9" s="37">
        <v>2455</v>
      </c>
      <c r="AG9" s="37">
        <v>2435</v>
      </c>
      <c r="AH9" s="32">
        <v>2530</v>
      </c>
    </row>
    <row r="10" spans="1:35" x14ac:dyDescent="0.25">
      <c r="D10" s="37">
        <v>520</v>
      </c>
      <c r="E10" s="37">
        <v>520</v>
      </c>
      <c r="F10" s="37">
        <v>520</v>
      </c>
      <c r="G10" s="37">
        <v>520</v>
      </c>
      <c r="H10" s="37">
        <v>520</v>
      </c>
      <c r="I10" s="37">
        <v>520</v>
      </c>
      <c r="J10" s="37">
        <v>670</v>
      </c>
      <c r="K10" s="37">
        <v>670</v>
      </c>
      <c r="L10" s="37">
        <v>670</v>
      </c>
      <c r="M10" s="37">
        <v>670</v>
      </c>
      <c r="N10" s="37">
        <v>820</v>
      </c>
      <c r="O10" s="37">
        <v>820</v>
      </c>
      <c r="P10" s="37">
        <v>820</v>
      </c>
      <c r="Q10" s="37">
        <v>1070</v>
      </c>
      <c r="R10" s="32">
        <v>1070</v>
      </c>
      <c r="S10" s="32">
        <v>2504</v>
      </c>
      <c r="T10" s="37">
        <v>520</v>
      </c>
      <c r="U10" s="37">
        <v>520</v>
      </c>
      <c r="V10" s="37">
        <v>520</v>
      </c>
      <c r="W10" s="37">
        <v>520</v>
      </c>
      <c r="X10" s="37">
        <v>520</v>
      </c>
      <c r="Y10" s="37">
        <v>520</v>
      </c>
      <c r="Z10" s="37">
        <v>670</v>
      </c>
      <c r="AA10" s="37">
        <v>670</v>
      </c>
      <c r="AB10" s="37">
        <v>670</v>
      </c>
      <c r="AC10" s="37">
        <v>670</v>
      </c>
      <c r="AD10" s="37">
        <v>820</v>
      </c>
      <c r="AE10" s="37">
        <v>820</v>
      </c>
      <c r="AF10" s="37">
        <v>820</v>
      </c>
      <c r="AG10" s="37">
        <v>1070</v>
      </c>
      <c r="AH10" s="32">
        <v>1070</v>
      </c>
    </row>
    <row r="11" spans="1:35" x14ac:dyDescent="0.25">
      <c r="C11" s="32">
        <v>25</v>
      </c>
      <c r="D11" s="32">
        <v>50</v>
      </c>
      <c r="E11" s="37">
        <v>1265</v>
      </c>
      <c r="F11" s="37">
        <v>1520</v>
      </c>
      <c r="G11" s="37">
        <v>1640</v>
      </c>
      <c r="H11" s="37">
        <v>1580</v>
      </c>
      <c r="I11" s="37">
        <v>1620</v>
      </c>
      <c r="J11" s="37">
        <v>1750</v>
      </c>
      <c r="K11" s="37">
        <v>1840</v>
      </c>
      <c r="L11" s="37">
        <v>1900</v>
      </c>
      <c r="M11" s="37">
        <v>2100</v>
      </c>
      <c r="N11" s="37">
        <v>2270</v>
      </c>
      <c r="O11" s="37">
        <v>2380</v>
      </c>
      <c r="P11" s="37">
        <v>2455</v>
      </c>
      <c r="Q11" s="37">
        <v>2435</v>
      </c>
    </row>
    <row r="12" spans="1:35" x14ac:dyDescent="0.25">
      <c r="A12" s="32" t="s">
        <v>3</v>
      </c>
      <c r="B12" s="32">
        <v>3</v>
      </c>
      <c r="C12" s="32">
        <v>50</v>
      </c>
      <c r="D12" s="32">
        <v>100</v>
      </c>
      <c r="E12" s="37">
        <v>520</v>
      </c>
      <c r="F12" s="37">
        <v>520</v>
      </c>
      <c r="G12" s="37">
        <v>520</v>
      </c>
      <c r="H12" s="37">
        <v>520</v>
      </c>
      <c r="I12" s="37">
        <v>520</v>
      </c>
      <c r="J12" s="37">
        <v>670</v>
      </c>
      <c r="K12" s="37">
        <v>670</v>
      </c>
      <c r="L12" s="37">
        <v>670</v>
      </c>
      <c r="M12" s="37">
        <v>670</v>
      </c>
      <c r="N12" s="37">
        <v>820</v>
      </c>
      <c r="O12" s="37">
        <v>820</v>
      </c>
      <c r="P12" s="37">
        <v>820</v>
      </c>
      <c r="Q12" s="37">
        <v>1070</v>
      </c>
      <c r="R12" s="32">
        <v>0</v>
      </c>
      <c r="S12" s="32">
        <v>50</v>
      </c>
      <c r="T12" s="32">
        <v>100</v>
      </c>
      <c r="U12" s="32">
        <v>125</v>
      </c>
      <c r="V12" s="32">
        <v>200</v>
      </c>
      <c r="W12" s="32">
        <v>250</v>
      </c>
      <c r="X12" s="32">
        <v>315</v>
      </c>
      <c r="Y12" s="32">
        <v>400</v>
      </c>
      <c r="Z12" s="32">
        <v>500</v>
      </c>
      <c r="AA12" s="32">
        <v>630</v>
      </c>
      <c r="AB12" s="32">
        <v>800</v>
      </c>
      <c r="AC12" s="32">
        <v>1000</v>
      </c>
      <c r="AD12" s="32">
        <v>1250</v>
      </c>
      <c r="AE12" s="32">
        <v>1600</v>
      </c>
    </row>
    <row r="13" spans="1:35" x14ac:dyDescent="0.25">
      <c r="A13" s="32" t="s">
        <v>5</v>
      </c>
      <c r="B13" s="32">
        <v>1</v>
      </c>
      <c r="C13" s="36">
        <v>1.1000000000000001</v>
      </c>
      <c r="D13" s="36">
        <v>1.0594999999999999</v>
      </c>
      <c r="E13" s="32" t="s">
        <v>3</v>
      </c>
      <c r="F13" s="32">
        <v>3</v>
      </c>
      <c r="Q13" s="32" t="s">
        <v>75</v>
      </c>
      <c r="R13" s="37">
        <v>50</v>
      </c>
      <c r="S13" s="37">
        <v>100</v>
      </c>
      <c r="T13" s="37">
        <v>125</v>
      </c>
      <c r="U13" s="37">
        <v>200</v>
      </c>
      <c r="V13" s="37">
        <v>250</v>
      </c>
      <c r="W13" s="37">
        <v>315</v>
      </c>
      <c r="X13" s="37">
        <v>400</v>
      </c>
      <c r="Y13" s="37">
        <v>500</v>
      </c>
      <c r="Z13" s="37">
        <v>630</v>
      </c>
      <c r="AA13" s="37">
        <v>800</v>
      </c>
      <c r="AB13" s="37">
        <v>1000</v>
      </c>
      <c r="AC13" s="37">
        <v>1250</v>
      </c>
      <c r="AD13" s="37">
        <v>1600</v>
      </c>
      <c r="AE13" s="32" t="s">
        <v>49</v>
      </c>
    </row>
    <row r="14" spans="1:35" x14ac:dyDescent="0.25">
      <c r="C14" s="32">
        <v>6</v>
      </c>
      <c r="D14" s="32">
        <v>6</v>
      </c>
      <c r="E14" s="32" t="s">
        <v>5</v>
      </c>
      <c r="F14" s="32">
        <v>1</v>
      </c>
      <c r="G14" s="32" t="str">
        <f ca="1">IF(E18=20,C3,IF(E18=33,Q13,E18))</f>
        <v>20/0.4KV</v>
      </c>
      <c r="H14" s="32" t="s">
        <v>74</v>
      </c>
      <c r="I14" s="32" t="s">
        <v>74</v>
      </c>
      <c r="J14" s="32" t="s">
        <v>74</v>
      </c>
      <c r="K14" s="32" t="s">
        <v>74</v>
      </c>
      <c r="R14" s="37">
        <v>570</v>
      </c>
      <c r="S14" s="37">
        <v>690</v>
      </c>
      <c r="T14" s="37">
        <v>800</v>
      </c>
      <c r="U14" s="37">
        <v>1020</v>
      </c>
      <c r="V14" s="37">
        <v>1130</v>
      </c>
      <c r="W14" s="37">
        <v>1290</v>
      </c>
      <c r="X14" s="37">
        <v>1625</v>
      </c>
      <c r="Y14" s="37">
        <v>1875</v>
      </c>
      <c r="Z14" s="37">
        <v>2240</v>
      </c>
      <c r="AA14" s="37">
        <v>2510</v>
      </c>
      <c r="AB14" s="37">
        <v>2960</v>
      </c>
      <c r="AC14" s="37">
        <v>3465</v>
      </c>
      <c r="AD14" s="37">
        <v>4315</v>
      </c>
    </row>
    <row r="15" spans="1:35" x14ac:dyDescent="0.25">
      <c r="C15" s="37">
        <v>430</v>
      </c>
      <c r="D15" s="37">
        <v>580</v>
      </c>
      <c r="G15" s="32">
        <f ca="1">IF($E$18=20,LOOKUP($E$20,$D$3:$R$3,D6:R6),IF($E$18=33,LOOKUP($E$20,$R$13:$AD$13,R14:AD14),"N/A"))</f>
        <v>1495</v>
      </c>
      <c r="H15" s="32">
        <v>2430</v>
      </c>
      <c r="I15" s="32">
        <v>2430</v>
      </c>
      <c r="J15" s="32">
        <v>2430</v>
      </c>
      <c r="K15" s="32">
        <v>2430</v>
      </c>
      <c r="L15" s="32">
        <f ca="1">IF(G20="A",N17,N16)*E26/E27</f>
        <v>601.27941176470597</v>
      </c>
      <c r="M15" s="32">
        <f ca="1">L15*E21</f>
        <v>481.0235294117648</v>
      </c>
      <c r="R15" s="37">
        <v>1150</v>
      </c>
      <c r="S15" s="37">
        <v>1150</v>
      </c>
      <c r="T15" s="37">
        <v>1080</v>
      </c>
      <c r="U15" s="37">
        <v>1160</v>
      </c>
      <c r="V15" s="37">
        <v>1290</v>
      </c>
      <c r="W15" s="37">
        <v>1420</v>
      </c>
      <c r="X15" s="37">
        <v>1385</v>
      </c>
      <c r="Y15" s="37">
        <v>1460</v>
      </c>
      <c r="Z15" s="37">
        <v>1565</v>
      </c>
      <c r="AA15" s="37">
        <v>2030</v>
      </c>
      <c r="AB15" s="37">
        <v>2110</v>
      </c>
      <c r="AC15" s="37">
        <v>2130</v>
      </c>
      <c r="AD15" s="37">
        <v>1960</v>
      </c>
    </row>
    <row r="16" spans="1:35" x14ac:dyDescent="0.25">
      <c r="A16" s="32">
        <v>1</v>
      </c>
      <c r="B16" s="32">
        <v>3</v>
      </c>
      <c r="C16" s="37">
        <v>865</v>
      </c>
      <c r="D16" s="37">
        <v>950</v>
      </c>
      <c r="G16" s="32">
        <f t="shared" ref="G16:G19" ca="1" si="0">IF($E$18=20,LOOKUP($E$20,$D$3:$R$3,D7:R7),IF($E$18=33,LOOKUP($E$20,$R$13:$AD$13,R15:AD15),"N/A"))</f>
        <v>1715</v>
      </c>
      <c r="H16" s="32">
        <v>1820</v>
      </c>
      <c r="I16" s="32">
        <v>1820</v>
      </c>
      <c r="J16" s="32">
        <v>1820</v>
      </c>
      <c r="K16" s="32">
        <v>1820</v>
      </c>
      <c r="L16" s="32">
        <f ca="1">IF(E18=20,LOOKUP(L15,D2:S2,D3:S3),IF(E18=33,LOOKUP(L15,R12:AE12,R13:AE13),L15))</f>
        <v>630</v>
      </c>
      <c r="M16" s="32">
        <f ca="1">L15*(1-(E23-1000)/20000)*E27</f>
        <v>511.08750000000003</v>
      </c>
      <c r="N16" s="32">
        <f ca="1">E20/E21*(1+E22/100)/(1-(G23-1000)/20000)/(1-0.015*(E24-40))</f>
        <v>567.875</v>
      </c>
      <c r="R16" s="37">
        <v>840</v>
      </c>
      <c r="S16" s="37">
        <v>770</v>
      </c>
      <c r="T16" s="37">
        <v>800</v>
      </c>
      <c r="U16" s="37">
        <v>730</v>
      </c>
      <c r="V16" s="37">
        <v>820</v>
      </c>
      <c r="W16" s="37">
        <v>995</v>
      </c>
      <c r="X16" s="37">
        <v>1025</v>
      </c>
      <c r="Y16" s="37">
        <v>1100</v>
      </c>
      <c r="Z16" s="37">
        <v>1070</v>
      </c>
      <c r="AA16" s="37">
        <v>1170</v>
      </c>
      <c r="AB16" s="37">
        <v>1165</v>
      </c>
      <c r="AC16" s="37">
        <v>1260</v>
      </c>
      <c r="AD16" s="37">
        <v>1520</v>
      </c>
    </row>
    <row r="17" spans="1:30" x14ac:dyDescent="0.25">
      <c r="A17" s="32">
        <v>20</v>
      </c>
      <c r="B17" s="32">
        <v>20</v>
      </c>
      <c r="C17" s="37">
        <v>690</v>
      </c>
      <c r="D17" s="37">
        <v>690</v>
      </c>
      <c r="E17" s="32">
        <f ca="1">JN185*F14</f>
        <v>1</v>
      </c>
      <c r="F17" s="32">
        <v>3</v>
      </c>
      <c r="G17" s="32">
        <f t="shared" ca="1" si="0"/>
        <v>980</v>
      </c>
      <c r="H17" s="32">
        <v>1095</v>
      </c>
      <c r="I17" s="32">
        <v>1095</v>
      </c>
      <c r="J17" s="32">
        <v>1095</v>
      </c>
      <c r="K17" s="32">
        <v>1095</v>
      </c>
      <c r="L17" s="32">
        <f ca="1">L16/(3^0.5*E18)</f>
        <v>18.186533479473212</v>
      </c>
      <c r="M17" s="32">
        <f ca="1">M16/(3^0.5*E18)</f>
        <v>14.753825285222646</v>
      </c>
      <c r="N17" s="32">
        <f ca="1">3^0.5*E20*E19/1000*(1+E22/100)/(1-(G23-1000)/20000)/(1-0.015*(E24-40))</f>
        <v>314.74827275141638</v>
      </c>
      <c r="R17" s="37">
        <v>1600</v>
      </c>
      <c r="S17" s="37">
        <v>1680</v>
      </c>
      <c r="T17" s="37">
        <v>1550</v>
      </c>
      <c r="U17" s="37">
        <v>1730</v>
      </c>
      <c r="V17" s="37">
        <v>1740</v>
      </c>
      <c r="W17" s="37">
        <v>1810</v>
      </c>
      <c r="X17" s="37">
        <v>1925</v>
      </c>
      <c r="Y17" s="37">
        <v>1950</v>
      </c>
      <c r="Z17" s="37">
        <v>1990</v>
      </c>
      <c r="AA17" s="37">
        <v>2145</v>
      </c>
      <c r="AB17" s="37">
        <v>2325</v>
      </c>
      <c r="AC17" s="37">
        <v>2460</v>
      </c>
      <c r="AD17" s="37">
        <v>2490</v>
      </c>
    </row>
    <row r="18" spans="1:30" x14ac:dyDescent="0.25">
      <c r="A18" s="32">
        <v>400</v>
      </c>
      <c r="B18" s="32">
        <v>400</v>
      </c>
      <c r="C18" s="37">
        <v>1265</v>
      </c>
      <c r="D18" s="37">
        <v>1520</v>
      </c>
      <c r="E18" s="32">
        <f ca="1">Transformer!D10*$E$17</f>
        <v>20</v>
      </c>
      <c r="F18" s="32">
        <v>20</v>
      </c>
      <c r="G18" s="32">
        <f t="shared" ca="1" si="0"/>
        <v>1750</v>
      </c>
      <c r="H18" s="32">
        <v>2100</v>
      </c>
      <c r="I18" s="32">
        <v>2100</v>
      </c>
      <c r="J18" s="32">
        <v>2100</v>
      </c>
      <c r="K18" s="32">
        <v>2100</v>
      </c>
      <c r="L18" s="32">
        <f ca="1">L16/(3^0.5*E19/1000)</f>
        <v>909.3266739736606</v>
      </c>
      <c r="M18" s="32">
        <f ca="1">M16/(3^0.5*E19/1000)</f>
        <v>737.69126426113223</v>
      </c>
      <c r="R18" s="37">
        <v>520</v>
      </c>
      <c r="S18" s="37">
        <v>520</v>
      </c>
      <c r="T18" s="37">
        <v>520</v>
      </c>
      <c r="U18" s="37">
        <v>520</v>
      </c>
      <c r="V18" s="37">
        <v>520</v>
      </c>
      <c r="W18" s="37">
        <v>520</v>
      </c>
      <c r="X18" s="37">
        <v>670</v>
      </c>
      <c r="Y18" s="37">
        <v>670</v>
      </c>
      <c r="Z18" s="37">
        <v>670</v>
      </c>
      <c r="AA18" s="37">
        <v>670</v>
      </c>
      <c r="AB18" s="37">
        <v>820</v>
      </c>
      <c r="AC18" s="37">
        <v>820</v>
      </c>
      <c r="AD18" s="37">
        <v>820</v>
      </c>
    </row>
    <row r="19" spans="1:30" x14ac:dyDescent="0.25">
      <c r="A19" s="32">
        <v>800</v>
      </c>
      <c r="C19" s="37">
        <v>520</v>
      </c>
      <c r="D19" s="37">
        <v>520</v>
      </c>
      <c r="E19" s="32">
        <f ca="1">Transformer!D11*$E$17</f>
        <v>400</v>
      </c>
      <c r="F19" s="32">
        <v>400</v>
      </c>
      <c r="G19" s="32">
        <f t="shared" ca="1" si="0"/>
        <v>670</v>
      </c>
      <c r="H19" s="32">
        <v>670</v>
      </c>
      <c r="I19" s="32">
        <v>670</v>
      </c>
      <c r="J19" s="32">
        <v>670</v>
      </c>
      <c r="K19" s="32">
        <v>670</v>
      </c>
      <c r="L19" s="32">
        <f ca="1">3^0.5*E19*L20/1000</f>
        <v>10.5</v>
      </c>
      <c r="N19" s="32">
        <v>0</v>
      </c>
      <c r="O19" s="32">
        <v>50</v>
      </c>
      <c r="P19" s="32">
        <v>100</v>
      </c>
      <c r="Q19" s="32">
        <v>125</v>
      </c>
      <c r="R19" s="32">
        <v>200</v>
      </c>
      <c r="S19" s="32">
        <v>250</v>
      </c>
      <c r="T19" s="32">
        <v>315</v>
      </c>
      <c r="U19" s="32">
        <v>400</v>
      </c>
      <c r="V19" s="32">
        <v>500</v>
      </c>
      <c r="W19" s="32">
        <v>630</v>
      </c>
      <c r="X19" s="32">
        <v>800</v>
      </c>
      <c r="Y19" s="32">
        <v>1000</v>
      </c>
      <c r="Z19" s="32">
        <v>1250</v>
      </c>
    </row>
    <row r="20" spans="1:30" x14ac:dyDescent="0.25">
      <c r="A20" s="32">
        <v>0.8</v>
      </c>
      <c r="B20" s="32">
        <v>0.8</v>
      </c>
      <c r="E20" s="32">
        <f>Transformer!D12</f>
        <v>413</v>
      </c>
      <c r="G20" s="32" t="str">
        <f>Transformer!E12</f>
        <v>KW</v>
      </c>
      <c r="H20" s="32" t="s">
        <v>5</v>
      </c>
      <c r="I20" s="32" t="s">
        <v>5</v>
      </c>
      <c r="J20" s="32" t="s">
        <v>5</v>
      </c>
      <c r="K20" s="32" t="s">
        <v>5</v>
      </c>
      <c r="L20" s="32">
        <f ca="1">L18/E25/10</f>
        <v>15.155444566227677</v>
      </c>
      <c r="N20" s="37">
        <v>50</v>
      </c>
      <c r="O20" s="37">
        <v>100</v>
      </c>
      <c r="P20" s="37">
        <v>125</v>
      </c>
      <c r="Q20" s="37">
        <v>200</v>
      </c>
      <c r="R20" s="37">
        <v>250</v>
      </c>
      <c r="S20" s="37">
        <v>315</v>
      </c>
      <c r="T20" s="37">
        <v>400</v>
      </c>
      <c r="U20" s="37">
        <v>500</v>
      </c>
      <c r="V20" s="37">
        <v>630</v>
      </c>
      <c r="W20" s="37">
        <v>800</v>
      </c>
      <c r="X20" s="37">
        <v>1000</v>
      </c>
      <c r="Y20" s="37">
        <v>1250</v>
      </c>
      <c r="Z20" s="37">
        <v>1600</v>
      </c>
    </row>
    <row r="21" spans="1:30" x14ac:dyDescent="0.25">
      <c r="A21" s="32">
        <v>10</v>
      </c>
      <c r="B21" s="32">
        <v>10</v>
      </c>
      <c r="E21" s="32">
        <f ca="1">Transformer!D13*$E$17</f>
        <v>0.8</v>
      </c>
      <c r="F21" s="32">
        <v>0.8</v>
      </c>
      <c r="N21" s="37">
        <v>570</v>
      </c>
      <c r="O21" s="37">
        <v>690</v>
      </c>
      <c r="P21" s="37">
        <v>800</v>
      </c>
      <c r="Q21" s="37">
        <v>1020</v>
      </c>
      <c r="R21" s="37">
        <v>1130</v>
      </c>
      <c r="S21" s="37">
        <v>1290</v>
      </c>
      <c r="T21" s="37">
        <v>1625</v>
      </c>
      <c r="U21" s="37">
        <v>1875</v>
      </c>
      <c r="V21" s="37">
        <v>2240</v>
      </c>
      <c r="W21" s="37">
        <v>2510</v>
      </c>
      <c r="X21" s="37">
        <v>2960</v>
      </c>
      <c r="Y21" s="37">
        <v>3465</v>
      </c>
      <c r="Z21" s="37">
        <v>4315</v>
      </c>
    </row>
    <row r="22" spans="1:30" x14ac:dyDescent="0.25">
      <c r="A22" s="32">
        <v>1000</v>
      </c>
      <c r="B22" s="32">
        <v>1000</v>
      </c>
      <c r="C22" s="32" t="s">
        <v>3</v>
      </c>
      <c r="D22" s="32">
        <v>3</v>
      </c>
      <c r="E22" s="32">
        <f ca="1">Transformer!D14*$E$17</f>
        <v>10</v>
      </c>
      <c r="F22" s="32">
        <v>10</v>
      </c>
      <c r="N22" s="37">
        <v>1150</v>
      </c>
      <c r="O22" s="37">
        <v>1150</v>
      </c>
      <c r="P22" s="37">
        <v>1080</v>
      </c>
      <c r="Q22" s="37">
        <v>830</v>
      </c>
      <c r="R22" s="37">
        <v>995</v>
      </c>
      <c r="S22" s="37">
        <v>1210</v>
      </c>
      <c r="T22" s="37">
        <v>1495</v>
      </c>
      <c r="U22" s="37">
        <v>1675</v>
      </c>
      <c r="V22" s="37">
        <v>2030</v>
      </c>
      <c r="W22" s="37">
        <v>2030</v>
      </c>
      <c r="X22" s="37">
        <v>2110</v>
      </c>
      <c r="Y22" s="37">
        <v>2130</v>
      </c>
      <c r="Z22" s="37">
        <v>1960</v>
      </c>
    </row>
    <row r="23" spans="1:30" x14ac:dyDescent="0.25">
      <c r="A23" s="32">
        <v>40</v>
      </c>
      <c r="B23" s="32">
        <v>20</v>
      </c>
      <c r="C23" s="32" t="s">
        <v>5</v>
      </c>
      <c r="D23" s="32">
        <v>1</v>
      </c>
      <c r="E23" s="32">
        <f ca="1">Transformer!D15*$E$17</f>
        <v>1000</v>
      </c>
      <c r="F23" s="32">
        <v>1000</v>
      </c>
      <c r="G23" s="32">
        <f ca="1">IF(E23&lt;1000,1000,E23)</f>
        <v>1000</v>
      </c>
      <c r="H23" s="32">
        <v>1000</v>
      </c>
      <c r="I23" s="32">
        <v>1000</v>
      </c>
      <c r="J23" s="32">
        <v>1000</v>
      </c>
      <c r="K23" s="32">
        <v>1000</v>
      </c>
      <c r="N23" s="37">
        <v>840</v>
      </c>
      <c r="O23" s="37">
        <v>770</v>
      </c>
      <c r="P23" s="37">
        <v>800</v>
      </c>
      <c r="Q23" s="37">
        <v>990</v>
      </c>
      <c r="R23" s="37">
        <v>1395</v>
      </c>
      <c r="S23" s="37">
        <v>1480</v>
      </c>
      <c r="T23" s="37">
        <v>1715</v>
      </c>
      <c r="U23" s="37">
        <v>1710</v>
      </c>
      <c r="V23" s="37">
        <v>1635</v>
      </c>
      <c r="W23" s="37">
        <v>1170</v>
      </c>
      <c r="X23" s="37">
        <v>1165</v>
      </c>
      <c r="Y23" s="37">
        <v>1260</v>
      </c>
      <c r="Z23" s="37">
        <v>1520</v>
      </c>
    </row>
    <row r="24" spans="1:30" x14ac:dyDescent="0.25">
      <c r="A24" s="32">
        <v>6</v>
      </c>
      <c r="B24" s="32">
        <v>6</v>
      </c>
      <c r="E24" s="32">
        <f ca="1">Transformer!D16*$E$17</f>
        <v>40</v>
      </c>
      <c r="F24" s="32">
        <v>20</v>
      </c>
      <c r="N24" s="37">
        <v>1600</v>
      </c>
      <c r="O24" s="37">
        <v>1680</v>
      </c>
      <c r="P24" s="37">
        <v>1550</v>
      </c>
      <c r="Q24" s="37">
        <v>720</v>
      </c>
      <c r="R24" s="37">
        <v>810</v>
      </c>
      <c r="S24" s="37">
        <v>970</v>
      </c>
      <c r="T24" s="37">
        <v>980</v>
      </c>
      <c r="U24" s="37">
        <v>1040</v>
      </c>
      <c r="V24" s="37">
        <v>1085</v>
      </c>
      <c r="W24" s="37">
        <v>2145</v>
      </c>
      <c r="X24" s="37">
        <v>2325</v>
      </c>
      <c r="Y24" s="37">
        <v>2460</v>
      </c>
      <c r="Z24" s="37">
        <v>2490</v>
      </c>
    </row>
    <row r="25" spans="1:30" x14ac:dyDescent="0.25">
      <c r="A25" s="32">
        <v>0.9</v>
      </c>
      <c r="B25" s="32">
        <v>0.9</v>
      </c>
      <c r="E25" s="32">
        <f ca="1">Transformer!D17*$E$17</f>
        <v>6</v>
      </c>
      <c r="F25" s="32">
        <v>6</v>
      </c>
      <c r="G25" s="32" t="s">
        <v>74</v>
      </c>
      <c r="H25" s="32" t="s">
        <v>74</v>
      </c>
      <c r="N25" s="37">
        <v>520</v>
      </c>
      <c r="O25" s="37">
        <v>520</v>
      </c>
      <c r="P25" s="37">
        <v>520</v>
      </c>
      <c r="Q25" s="37">
        <v>1640</v>
      </c>
      <c r="R25" s="37">
        <v>1580</v>
      </c>
      <c r="S25" s="37">
        <v>1620</v>
      </c>
      <c r="T25" s="37">
        <v>1750</v>
      </c>
      <c r="U25" s="37">
        <v>1840</v>
      </c>
      <c r="V25" s="37">
        <v>1900</v>
      </c>
      <c r="W25" s="37">
        <v>670</v>
      </c>
      <c r="X25" s="37">
        <v>820</v>
      </c>
      <c r="Y25" s="37">
        <v>820</v>
      </c>
      <c r="Z25" s="37">
        <v>820</v>
      </c>
    </row>
    <row r="26" spans="1:30" x14ac:dyDescent="0.25">
      <c r="A26" s="32">
        <v>0.85</v>
      </c>
      <c r="B26" s="32">
        <v>0.85</v>
      </c>
      <c r="C26" s="32">
        <v>1</v>
      </c>
      <c r="D26" s="32">
        <v>3</v>
      </c>
      <c r="E26" s="32">
        <f ca="1">Transformer!D18*$E$17</f>
        <v>0.9</v>
      </c>
      <c r="F26" s="32">
        <v>0.9</v>
      </c>
      <c r="G26" s="32">
        <v>2430</v>
      </c>
      <c r="H26" s="32">
        <v>2430</v>
      </c>
      <c r="O26" s="32">
        <v>0</v>
      </c>
      <c r="P26" s="32">
        <v>50</v>
      </c>
      <c r="Q26" s="32">
        <v>100</v>
      </c>
      <c r="R26" s="32">
        <v>125</v>
      </c>
      <c r="S26" s="32">
        <v>200</v>
      </c>
      <c r="T26" s="32">
        <v>250</v>
      </c>
      <c r="U26" s="32">
        <v>315</v>
      </c>
      <c r="V26" s="32">
        <v>400</v>
      </c>
      <c r="W26" s="32">
        <v>500</v>
      </c>
      <c r="X26" s="32">
        <v>630</v>
      </c>
      <c r="Y26" s="32">
        <v>800</v>
      </c>
      <c r="Z26" s="32">
        <v>1000</v>
      </c>
      <c r="AA26" s="32">
        <v>1250</v>
      </c>
    </row>
    <row r="27" spans="1:30" x14ac:dyDescent="0.25">
      <c r="A27" s="32">
        <v>25</v>
      </c>
      <c r="B27" s="32">
        <v>50</v>
      </c>
      <c r="C27" s="32">
        <v>20</v>
      </c>
      <c r="D27" s="32">
        <v>20</v>
      </c>
      <c r="E27" s="32">
        <f ca="1">Transformer!D19*$E$17</f>
        <v>0.85</v>
      </c>
      <c r="F27" s="32">
        <v>0.85</v>
      </c>
      <c r="G27" s="32">
        <v>1820</v>
      </c>
      <c r="H27" s="32">
        <v>1820</v>
      </c>
      <c r="O27" s="37">
        <v>50</v>
      </c>
      <c r="P27" s="37">
        <v>100</v>
      </c>
      <c r="Q27" s="37">
        <v>125</v>
      </c>
      <c r="R27" s="37">
        <v>200</v>
      </c>
      <c r="S27" s="37">
        <v>250</v>
      </c>
      <c r="T27" s="37">
        <v>315</v>
      </c>
      <c r="U27" s="37">
        <v>400</v>
      </c>
      <c r="V27" s="37">
        <v>500</v>
      </c>
      <c r="W27" s="37">
        <v>630</v>
      </c>
      <c r="X27" s="37">
        <v>800</v>
      </c>
      <c r="Y27" s="37">
        <v>1000</v>
      </c>
      <c r="Z27" s="37">
        <v>1250</v>
      </c>
      <c r="AA27" s="37">
        <v>1600</v>
      </c>
    </row>
    <row r="28" spans="1:30" ht="18.75" x14ac:dyDescent="0.25">
      <c r="A28" s="32">
        <v>50</v>
      </c>
      <c r="B28" s="32">
        <v>100</v>
      </c>
      <c r="C28" s="32">
        <v>400</v>
      </c>
      <c r="D28" s="32">
        <v>400</v>
      </c>
      <c r="E28" s="32">
        <v>25</v>
      </c>
      <c r="F28" s="32">
        <v>50</v>
      </c>
      <c r="G28" s="32">
        <v>1095</v>
      </c>
      <c r="H28" s="32">
        <v>1095</v>
      </c>
      <c r="J28" s="38" t="str">
        <f t="shared" ref="J28:J42" ca="1" si="1">IF($E$17=1,M28,0)</f>
        <v>۰٫۲۵-۰٫۳۵</v>
      </c>
      <c r="M28" s="32" t="s">
        <v>20</v>
      </c>
      <c r="O28" s="37">
        <v>570</v>
      </c>
      <c r="P28" s="37">
        <v>690</v>
      </c>
      <c r="Q28" s="37">
        <v>800</v>
      </c>
      <c r="R28" s="37">
        <v>1020</v>
      </c>
      <c r="S28" s="37">
        <v>1130</v>
      </c>
      <c r="T28" s="37">
        <v>1290</v>
      </c>
      <c r="U28" s="37">
        <v>1625</v>
      </c>
      <c r="V28" s="37">
        <v>1875</v>
      </c>
      <c r="W28" s="37">
        <v>2240</v>
      </c>
      <c r="X28" s="37">
        <v>2510</v>
      </c>
      <c r="Y28" s="37">
        <v>2960</v>
      </c>
      <c r="Z28" s="37">
        <v>3465</v>
      </c>
      <c r="AA28" s="37">
        <v>4315</v>
      </c>
    </row>
    <row r="29" spans="1:30" ht="18.75" x14ac:dyDescent="0.25">
      <c r="A29" s="32">
        <v>1.1000000000000001</v>
      </c>
      <c r="B29" s="32">
        <v>1.0594999999999999</v>
      </c>
      <c r="C29" s="32">
        <v>800</v>
      </c>
      <c r="E29" s="32">
        <v>50</v>
      </c>
      <c r="F29" s="32">
        <v>100</v>
      </c>
      <c r="G29" s="32">
        <v>2100</v>
      </c>
      <c r="H29" s="32">
        <v>2100</v>
      </c>
      <c r="J29" s="38" t="str">
        <f t="shared" ca="1" si="1"/>
        <v>۰٫۷-۰٫۸۵</v>
      </c>
      <c r="M29" s="32" t="s">
        <v>22</v>
      </c>
      <c r="O29" s="37">
        <v>1150</v>
      </c>
      <c r="P29" s="37">
        <v>1150</v>
      </c>
      <c r="Q29" s="37">
        <v>830</v>
      </c>
      <c r="R29" s="37">
        <v>995</v>
      </c>
      <c r="S29" s="37">
        <v>1210</v>
      </c>
      <c r="T29" s="37">
        <v>1495</v>
      </c>
      <c r="U29" s="37">
        <v>1675</v>
      </c>
      <c r="V29" s="37">
        <v>2030</v>
      </c>
      <c r="W29" s="37">
        <v>1565</v>
      </c>
      <c r="X29" s="37">
        <v>2030</v>
      </c>
      <c r="Y29" s="37">
        <v>2110</v>
      </c>
      <c r="Z29" s="37">
        <v>2130</v>
      </c>
      <c r="AA29" s="37">
        <v>1960</v>
      </c>
    </row>
    <row r="30" spans="1:30" ht="18.75" x14ac:dyDescent="0.25">
      <c r="A30" s="32">
        <v>6</v>
      </c>
      <c r="B30" s="32">
        <v>6</v>
      </c>
      <c r="C30" s="32">
        <v>0.8</v>
      </c>
      <c r="D30" s="32">
        <v>0.8</v>
      </c>
      <c r="E30" s="32">
        <v>1.1000000000000001</v>
      </c>
      <c r="F30" s="32">
        <v>1.0594999999999999</v>
      </c>
      <c r="G30" s="32">
        <v>670</v>
      </c>
      <c r="H30" s="32">
        <v>670</v>
      </c>
      <c r="J30" s="38" t="str">
        <f t="shared" ca="1" si="1"/>
        <v>۰٫۵-۰٫۶۵</v>
      </c>
      <c r="M30" s="32" t="s">
        <v>24</v>
      </c>
      <c r="O30" s="37">
        <v>840</v>
      </c>
      <c r="P30" s="37">
        <v>770</v>
      </c>
      <c r="Q30" s="37">
        <v>990</v>
      </c>
      <c r="R30" s="37">
        <v>1395</v>
      </c>
      <c r="S30" s="37">
        <v>1480</v>
      </c>
      <c r="T30" s="37">
        <v>1715</v>
      </c>
      <c r="U30" s="37">
        <v>1710</v>
      </c>
      <c r="V30" s="37">
        <v>1635</v>
      </c>
      <c r="W30" s="37">
        <v>1070</v>
      </c>
      <c r="X30" s="37">
        <v>1170</v>
      </c>
      <c r="Y30" s="37">
        <v>1165</v>
      </c>
      <c r="Z30" s="37">
        <v>1260</v>
      </c>
      <c r="AA30" s="37">
        <v>1520</v>
      </c>
    </row>
    <row r="31" spans="1:30" ht="18.75" x14ac:dyDescent="0.25">
      <c r="A31" s="32">
        <v>430</v>
      </c>
      <c r="B31" s="32">
        <v>580</v>
      </c>
      <c r="C31" s="32">
        <v>10</v>
      </c>
      <c r="D31" s="32">
        <v>10</v>
      </c>
      <c r="E31" s="32">
        <v>6</v>
      </c>
      <c r="F31" s="32">
        <v>6</v>
      </c>
      <c r="G31" s="32" t="s">
        <v>5</v>
      </c>
      <c r="H31" s="32" t="s">
        <v>5</v>
      </c>
      <c r="J31" s="38" t="str">
        <f t="shared" ca="1" si="1"/>
        <v>۰٫۹-۱٫۰</v>
      </c>
      <c r="M31" s="32" t="s">
        <v>26</v>
      </c>
      <c r="O31" s="37">
        <v>1600</v>
      </c>
      <c r="P31" s="37">
        <v>1680</v>
      </c>
      <c r="Q31" s="37">
        <v>720</v>
      </c>
      <c r="R31" s="37">
        <v>810</v>
      </c>
      <c r="S31" s="37">
        <v>970</v>
      </c>
      <c r="T31" s="37">
        <v>980</v>
      </c>
      <c r="U31" s="37">
        <v>1040</v>
      </c>
      <c r="V31" s="37">
        <v>1085</v>
      </c>
      <c r="W31" s="37">
        <v>1990</v>
      </c>
      <c r="X31" s="37">
        <v>2145</v>
      </c>
      <c r="Y31" s="37">
        <v>2325</v>
      </c>
      <c r="Z31" s="37">
        <v>2460</v>
      </c>
      <c r="AA31" s="37">
        <v>2490</v>
      </c>
    </row>
    <row r="32" spans="1:30" ht="18.75" x14ac:dyDescent="0.25">
      <c r="A32" s="32">
        <v>865</v>
      </c>
      <c r="B32" s="32">
        <v>950</v>
      </c>
      <c r="C32" s="32">
        <v>1000</v>
      </c>
      <c r="D32" s="32">
        <v>1000</v>
      </c>
      <c r="E32" s="32">
        <v>430</v>
      </c>
      <c r="F32" s="32">
        <v>580</v>
      </c>
      <c r="J32" s="38" t="str">
        <f t="shared" ca="1" si="1"/>
        <v>۰٫۷۵-۰٫۸۵</v>
      </c>
      <c r="M32" s="32" t="s">
        <v>29</v>
      </c>
      <c r="O32" s="37">
        <v>520</v>
      </c>
      <c r="P32" s="37">
        <v>520</v>
      </c>
      <c r="Q32" s="37">
        <v>1640</v>
      </c>
      <c r="R32" s="37">
        <v>1580</v>
      </c>
      <c r="S32" s="37">
        <v>1620</v>
      </c>
      <c r="T32" s="37">
        <v>1750</v>
      </c>
      <c r="U32" s="37">
        <v>1840</v>
      </c>
      <c r="V32" s="37">
        <v>1900</v>
      </c>
      <c r="W32" s="37">
        <v>670</v>
      </c>
      <c r="X32" s="37">
        <v>670</v>
      </c>
      <c r="Y32" s="37">
        <v>820</v>
      </c>
      <c r="Z32" s="37">
        <v>820</v>
      </c>
      <c r="AA32" s="37">
        <v>820</v>
      </c>
    </row>
    <row r="33" spans="1:27" ht="18.75" x14ac:dyDescent="0.25">
      <c r="A33" s="32">
        <v>690</v>
      </c>
      <c r="B33" s="32">
        <v>690</v>
      </c>
      <c r="C33" s="32">
        <v>40</v>
      </c>
      <c r="D33" s="32">
        <v>20</v>
      </c>
      <c r="E33" s="32">
        <v>865</v>
      </c>
      <c r="F33" s="32">
        <v>950</v>
      </c>
      <c r="J33" s="38" t="str">
        <f t="shared" ca="1" si="1"/>
        <v>۰٫۸-۰٫۸۵</v>
      </c>
      <c r="M33" s="32" t="s">
        <v>31</v>
      </c>
      <c r="O33" s="32">
        <v>0</v>
      </c>
      <c r="P33" s="32">
        <v>50</v>
      </c>
      <c r="Q33" s="32">
        <v>100</v>
      </c>
      <c r="R33" s="32">
        <v>125</v>
      </c>
      <c r="S33" s="32">
        <v>200</v>
      </c>
      <c r="T33" s="32">
        <v>250</v>
      </c>
      <c r="U33" s="32">
        <v>315</v>
      </c>
      <c r="V33" s="32">
        <v>400</v>
      </c>
      <c r="W33" s="32">
        <v>500</v>
      </c>
      <c r="X33" s="32">
        <v>630</v>
      </c>
      <c r="Y33" s="32">
        <v>800</v>
      </c>
      <c r="Z33" s="32">
        <v>1000</v>
      </c>
      <c r="AA33" s="32">
        <v>1250</v>
      </c>
    </row>
    <row r="34" spans="1:27" ht="18.75" x14ac:dyDescent="0.25">
      <c r="A34" s="32">
        <v>1265</v>
      </c>
      <c r="B34" s="32">
        <v>1520</v>
      </c>
      <c r="C34" s="32">
        <v>6</v>
      </c>
      <c r="D34" s="32">
        <v>6</v>
      </c>
      <c r="E34" s="32">
        <v>690</v>
      </c>
      <c r="F34" s="32">
        <v>690</v>
      </c>
      <c r="G34" s="32">
        <v>1000</v>
      </c>
      <c r="H34" s="32">
        <v>1000</v>
      </c>
      <c r="J34" s="38" t="str">
        <f t="shared" ca="1" si="1"/>
        <v>۰٫۶۵-۰٫۷۵</v>
      </c>
      <c r="M34" s="32" t="s">
        <v>33</v>
      </c>
      <c r="O34" s="37">
        <v>50</v>
      </c>
      <c r="P34" s="37">
        <v>100</v>
      </c>
      <c r="Q34" s="37">
        <v>125</v>
      </c>
      <c r="R34" s="37">
        <v>200</v>
      </c>
      <c r="S34" s="37">
        <v>250</v>
      </c>
      <c r="T34" s="37">
        <v>315</v>
      </c>
      <c r="U34" s="37">
        <v>400</v>
      </c>
      <c r="V34" s="37">
        <v>500</v>
      </c>
      <c r="W34" s="37">
        <v>630</v>
      </c>
      <c r="X34" s="37">
        <v>800</v>
      </c>
      <c r="Y34" s="37">
        <v>1000</v>
      </c>
      <c r="Z34" s="37">
        <v>1250</v>
      </c>
      <c r="AA34" s="37">
        <v>1600</v>
      </c>
    </row>
    <row r="35" spans="1:27" ht="18.75" x14ac:dyDescent="0.25">
      <c r="A35" s="32">
        <v>520</v>
      </c>
      <c r="B35" s="34">
        <v>520</v>
      </c>
      <c r="C35" s="32">
        <v>0.9</v>
      </c>
      <c r="D35" s="32">
        <v>0.9</v>
      </c>
      <c r="E35" s="34">
        <v>1265</v>
      </c>
      <c r="F35" s="34">
        <v>1520</v>
      </c>
      <c r="G35" s="32" t="s">
        <v>74</v>
      </c>
      <c r="H35" s="32" t="s">
        <v>74</v>
      </c>
      <c r="I35" s="34"/>
      <c r="J35" s="38" t="str">
        <f t="shared" ca="1" si="1"/>
        <v>۰٫۳۵-۰٫۶</v>
      </c>
      <c r="K35" s="34"/>
      <c r="L35" s="34"/>
      <c r="M35" s="34" t="s">
        <v>35</v>
      </c>
      <c r="O35" s="37">
        <v>570</v>
      </c>
      <c r="P35" s="37">
        <v>690</v>
      </c>
      <c r="Q35" s="37">
        <v>800</v>
      </c>
      <c r="R35" s="37">
        <v>1020</v>
      </c>
      <c r="S35" s="37">
        <v>1130</v>
      </c>
      <c r="T35" s="37">
        <v>830</v>
      </c>
      <c r="U35" s="37">
        <v>995</v>
      </c>
      <c r="V35" s="37">
        <v>1210</v>
      </c>
      <c r="W35" s="37">
        <v>1495</v>
      </c>
      <c r="X35" s="37">
        <v>1675</v>
      </c>
      <c r="Y35" s="37">
        <v>2030</v>
      </c>
      <c r="Z35" s="37">
        <v>3465</v>
      </c>
      <c r="AA35" s="37">
        <v>4315</v>
      </c>
    </row>
    <row r="36" spans="1:27" ht="18.75" x14ac:dyDescent="0.25">
      <c r="B36" s="34"/>
      <c r="C36" s="32">
        <v>0.85</v>
      </c>
      <c r="D36" s="32">
        <v>0.85</v>
      </c>
      <c r="E36" s="34">
        <v>520</v>
      </c>
      <c r="F36" s="34">
        <v>520</v>
      </c>
      <c r="G36" s="32">
        <v>2430</v>
      </c>
      <c r="H36" s="32">
        <v>2430</v>
      </c>
      <c r="I36" s="34"/>
      <c r="J36" s="38" t="str">
        <f t="shared" ca="1" si="1"/>
        <v>۰٫۷۵-۰٫۸۰</v>
      </c>
      <c r="K36" s="34"/>
      <c r="L36" s="34"/>
      <c r="M36" s="34" t="s">
        <v>37</v>
      </c>
      <c r="O36" s="37">
        <v>1150</v>
      </c>
      <c r="P36" s="37">
        <v>1150</v>
      </c>
      <c r="Q36" s="37">
        <v>1080</v>
      </c>
      <c r="R36" s="37">
        <v>1160</v>
      </c>
      <c r="S36" s="37">
        <v>1290</v>
      </c>
      <c r="T36" s="37">
        <v>990</v>
      </c>
      <c r="U36" s="37">
        <v>1395</v>
      </c>
      <c r="V36" s="37">
        <v>1480</v>
      </c>
      <c r="W36" s="37">
        <v>1715</v>
      </c>
      <c r="X36" s="37">
        <v>1710</v>
      </c>
      <c r="Y36" s="37">
        <v>1635</v>
      </c>
      <c r="Z36" s="37">
        <v>2130</v>
      </c>
      <c r="AA36" s="37">
        <v>1960</v>
      </c>
    </row>
    <row r="37" spans="1:27" ht="18.75" x14ac:dyDescent="0.25">
      <c r="B37" s="34"/>
      <c r="C37" s="34"/>
      <c r="D37" s="34"/>
      <c r="E37" s="34"/>
      <c r="F37" s="34"/>
      <c r="G37" s="32">
        <v>1820</v>
      </c>
      <c r="H37" s="32">
        <v>1820</v>
      </c>
      <c r="I37" s="34"/>
      <c r="J37" s="38" t="str">
        <f t="shared" ca="1" si="1"/>
        <v>۰٫۷۵-۰٫۸۰</v>
      </c>
      <c r="K37" s="34"/>
      <c r="L37" s="34"/>
      <c r="M37" s="34" t="s">
        <v>37</v>
      </c>
      <c r="O37" s="37">
        <v>840</v>
      </c>
      <c r="P37" s="37">
        <v>770</v>
      </c>
      <c r="Q37" s="37">
        <v>800</v>
      </c>
      <c r="R37" s="37">
        <v>730</v>
      </c>
      <c r="S37" s="37">
        <v>820</v>
      </c>
      <c r="T37" s="37">
        <v>720</v>
      </c>
      <c r="U37" s="37">
        <v>810</v>
      </c>
      <c r="V37" s="37">
        <v>970</v>
      </c>
      <c r="W37" s="37">
        <v>980</v>
      </c>
      <c r="X37" s="37">
        <v>1040</v>
      </c>
      <c r="Y37" s="37">
        <v>1085</v>
      </c>
      <c r="Z37" s="37">
        <v>1260</v>
      </c>
      <c r="AA37" s="37">
        <v>1520</v>
      </c>
    </row>
    <row r="38" spans="1:27" ht="18.75" x14ac:dyDescent="0.25">
      <c r="A38" s="32" t="s">
        <v>3</v>
      </c>
      <c r="B38" s="34">
        <v>3</v>
      </c>
      <c r="C38" s="34"/>
      <c r="D38" s="34"/>
      <c r="E38" s="34"/>
      <c r="F38" s="34"/>
      <c r="G38" s="32">
        <v>1095</v>
      </c>
      <c r="H38" s="32">
        <v>1095</v>
      </c>
      <c r="I38" s="34"/>
      <c r="J38" s="38" t="str">
        <f t="shared" ca="1" si="1"/>
        <v>۰٫۶۵-۰٫۷۰</v>
      </c>
      <c r="K38" s="34"/>
      <c r="L38" s="34"/>
      <c r="M38" s="34" t="s">
        <v>40</v>
      </c>
      <c r="O38" s="37">
        <v>1600</v>
      </c>
      <c r="P38" s="37">
        <v>1680</v>
      </c>
      <c r="Q38" s="37">
        <v>1550</v>
      </c>
      <c r="R38" s="37">
        <v>1730</v>
      </c>
      <c r="S38" s="37">
        <v>1740</v>
      </c>
      <c r="T38" s="37">
        <v>1640</v>
      </c>
      <c r="U38" s="37">
        <v>1580</v>
      </c>
      <c r="V38" s="37">
        <v>1620</v>
      </c>
      <c r="W38" s="37">
        <v>1750</v>
      </c>
      <c r="X38" s="37">
        <v>1840</v>
      </c>
      <c r="Y38" s="37">
        <v>1900</v>
      </c>
      <c r="Z38" s="37">
        <v>2460</v>
      </c>
      <c r="AA38" s="37">
        <v>2490</v>
      </c>
    </row>
    <row r="39" spans="1:27" ht="18.75" x14ac:dyDescent="0.25">
      <c r="A39" s="32" t="s">
        <v>5</v>
      </c>
      <c r="B39" s="34">
        <v>1</v>
      </c>
      <c r="C39" s="34"/>
      <c r="D39" s="34"/>
      <c r="E39" s="34" t="s">
        <v>3</v>
      </c>
      <c r="F39" s="34">
        <v>3</v>
      </c>
      <c r="G39" s="32">
        <v>2100</v>
      </c>
      <c r="H39" s="32">
        <v>2100</v>
      </c>
      <c r="I39" s="34"/>
      <c r="J39" s="38" t="str">
        <f t="shared" ca="1" si="1"/>
        <v>۰٫۴-۰٫۶</v>
      </c>
      <c r="K39" s="34"/>
      <c r="L39" s="34"/>
      <c r="M39" s="34" t="s">
        <v>42</v>
      </c>
      <c r="O39" s="37">
        <v>520</v>
      </c>
      <c r="P39" s="37">
        <v>520</v>
      </c>
      <c r="Q39" s="37">
        <v>520</v>
      </c>
      <c r="R39" s="37">
        <v>520</v>
      </c>
      <c r="S39" s="37">
        <v>520</v>
      </c>
      <c r="T39" s="37">
        <v>520</v>
      </c>
      <c r="U39" s="37">
        <v>670</v>
      </c>
      <c r="V39" s="37">
        <v>670</v>
      </c>
      <c r="W39" s="37">
        <v>670</v>
      </c>
      <c r="X39" s="37">
        <v>670</v>
      </c>
      <c r="Y39" s="37">
        <v>820</v>
      </c>
      <c r="Z39" s="37">
        <v>820</v>
      </c>
      <c r="AA39" s="37">
        <v>820</v>
      </c>
    </row>
    <row r="40" spans="1:27" ht="18.75" x14ac:dyDescent="0.25">
      <c r="B40" s="34"/>
      <c r="C40" s="34"/>
      <c r="D40" s="34"/>
      <c r="E40" s="34" t="s">
        <v>5</v>
      </c>
      <c r="F40" s="34">
        <v>1</v>
      </c>
      <c r="G40" s="32">
        <v>670</v>
      </c>
      <c r="H40" s="32">
        <v>670</v>
      </c>
      <c r="I40" s="34"/>
      <c r="J40" s="38" t="str">
        <f t="shared" ca="1" si="1"/>
        <v>۰٫۶۵-۰٫۸</v>
      </c>
      <c r="K40" s="34"/>
      <c r="L40" s="34"/>
      <c r="M40" s="34" t="s">
        <v>44</v>
      </c>
    </row>
    <row r="41" spans="1:27" ht="18.75" x14ac:dyDescent="0.25">
      <c r="B41" s="34"/>
      <c r="C41" s="34"/>
      <c r="D41" s="34"/>
      <c r="E41" s="34"/>
      <c r="F41" s="34"/>
      <c r="G41" s="32" t="s">
        <v>5</v>
      </c>
      <c r="H41" s="32" t="s">
        <v>5</v>
      </c>
      <c r="I41" s="34"/>
      <c r="J41" s="38" t="str">
        <f t="shared" ca="1" si="1"/>
        <v>۰٫۷۵-۰٫۸۰</v>
      </c>
      <c r="K41" s="34"/>
      <c r="L41" s="34"/>
      <c r="M41" s="34" t="s">
        <v>37</v>
      </c>
    </row>
    <row r="42" spans="1:27" ht="18.75" x14ac:dyDescent="0.25">
      <c r="A42" s="32">
        <v>1</v>
      </c>
      <c r="B42" s="34">
        <v>3</v>
      </c>
      <c r="C42" s="34"/>
      <c r="D42" s="34"/>
      <c r="E42" s="34"/>
      <c r="F42" s="34"/>
      <c r="I42" s="34"/>
      <c r="J42" s="38" t="str">
        <f t="shared" ca="1" si="1"/>
        <v>۰٫۸-۰٫۹</v>
      </c>
      <c r="K42" s="34"/>
      <c r="L42" s="34"/>
      <c r="M42" s="34" t="s">
        <v>47</v>
      </c>
    </row>
    <row r="43" spans="1:27" x14ac:dyDescent="0.25">
      <c r="A43" s="32">
        <v>20</v>
      </c>
      <c r="B43" s="34">
        <v>20</v>
      </c>
      <c r="C43" s="34"/>
      <c r="D43" s="34"/>
      <c r="E43" s="34">
        <v>1</v>
      </c>
      <c r="F43" s="34">
        <v>3</v>
      </c>
      <c r="I43" s="34"/>
      <c r="J43" s="34"/>
      <c r="K43" s="34"/>
      <c r="L43" s="34"/>
      <c r="M43" s="34"/>
    </row>
    <row r="44" spans="1:27" x14ac:dyDescent="0.25">
      <c r="A44" s="32">
        <v>400</v>
      </c>
      <c r="B44" s="34">
        <v>400</v>
      </c>
      <c r="C44" s="34"/>
      <c r="D44" s="34"/>
      <c r="E44" s="34">
        <v>20</v>
      </c>
      <c r="F44" s="34">
        <v>20</v>
      </c>
      <c r="G44" s="32">
        <v>1000</v>
      </c>
      <c r="H44" s="32">
        <v>1000</v>
      </c>
      <c r="I44" s="34"/>
      <c r="J44" s="34"/>
      <c r="K44" s="34"/>
      <c r="L44" s="34"/>
      <c r="M44" s="34"/>
    </row>
    <row r="45" spans="1:27" x14ac:dyDescent="0.25">
      <c r="A45" s="32">
        <v>800</v>
      </c>
      <c r="B45" s="34"/>
      <c r="C45" s="34"/>
      <c r="D45" s="34"/>
      <c r="E45" s="34">
        <v>400</v>
      </c>
      <c r="F45" s="34">
        <v>400</v>
      </c>
      <c r="G45" s="34"/>
      <c r="H45" s="34"/>
      <c r="I45" s="34"/>
      <c r="J45" s="34"/>
      <c r="K45" s="34"/>
      <c r="L45" s="34"/>
      <c r="M45" s="34"/>
    </row>
    <row r="46" spans="1:27" x14ac:dyDescent="0.25">
      <c r="A46" s="32">
        <v>0.8</v>
      </c>
      <c r="B46" s="34">
        <v>0.8</v>
      </c>
      <c r="C46" s="34"/>
      <c r="D46" s="34"/>
      <c r="E46" s="34">
        <v>800</v>
      </c>
      <c r="F46" s="34"/>
      <c r="G46" s="34"/>
      <c r="H46" s="34"/>
      <c r="I46" s="34"/>
      <c r="J46" s="34"/>
      <c r="K46" s="34"/>
      <c r="L46" s="34"/>
      <c r="M46" s="34"/>
    </row>
    <row r="47" spans="1:27" x14ac:dyDescent="0.25">
      <c r="A47" s="32">
        <v>10</v>
      </c>
      <c r="B47" s="34">
        <v>10</v>
      </c>
      <c r="C47" s="34"/>
      <c r="D47" s="34"/>
      <c r="E47" s="34">
        <v>0.8</v>
      </c>
      <c r="F47" s="34">
        <v>0.8</v>
      </c>
      <c r="G47" s="34"/>
      <c r="H47" s="34"/>
      <c r="I47" s="34"/>
      <c r="J47" s="34"/>
      <c r="K47" s="34"/>
      <c r="L47" s="34"/>
      <c r="M47" s="34"/>
    </row>
    <row r="48" spans="1:27" x14ac:dyDescent="0.25">
      <c r="A48" s="32">
        <v>1000</v>
      </c>
      <c r="B48" s="34">
        <v>1000</v>
      </c>
      <c r="C48" s="34"/>
      <c r="D48" s="34"/>
      <c r="E48" s="34">
        <v>10</v>
      </c>
      <c r="F48" s="34">
        <v>10</v>
      </c>
      <c r="G48" s="34"/>
      <c r="H48" s="34"/>
      <c r="I48" s="34"/>
      <c r="J48" s="34"/>
      <c r="K48" s="34"/>
      <c r="L48" s="34"/>
      <c r="M48" s="34"/>
    </row>
    <row r="49" spans="1:13" x14ac:dyDescent="0.25">
      <c r="A49" s="32">
        <v>40</v>
      </c>
      <c r="B49" s="34">
        <v>20</v>
      </c>
      <c r="C49" s="34"/>
      <c r="D49" s="34"/>
      <c r="E49" s="34">
        <v>1000</v>
      </c>
      <c r="F49" s="34">
        <v>1000</v>
      </c>
      <c r="G49" s="34"/>
      <c r="H49" s="34"/>
      <c r="I49" s="34"/>
      <c r="J49" s="34"/>
      <c r="K49" s="34"/>
      <c r="L49" s="34"/>
      <c r="M49" s="34"/>
    </row>
    <row r="50" spans="1:13" x14ac:dyDescent="0.25">
      <c r="A50" s="32">
        <v>6</v>
      </c>
      <c r="B50" s="34">
        <v>6</v>
      </c>
      <c r="C50" s="34"/>
      <c r="D50" s="34"/>
      <c r="E50" s="34">
        <v>40</v>
      </c>
      <c r="F50" s="34">
        <v>20</v>
      </c>
      <c r="G50" s="34"/>
      <c r="H50" s="34"/>
      <c r="I50" s="34"/>
      <c r="J50" s="34"/>
      <c r="K50" s="34"/>
      <c r="L50" s="34"/>
      <c r="M50" s="34"/>
    </row>
    <row r="51" spans="1:13" x14ac:dyDescent="0.25">
      <c r="A51" s="32">
        <v>0.9</v>
      </c>
      <c r="B51" s="34">
        <v>0.9</v>
      </c>
      <c r="C51" s="34"/>
      <c r="D51" s="34"/>
      <c r="E51" s="34">
        <v>6</v>
      </c>
      <c r="F51" s="34">
        <v>6</v>
      </c>
      <c r="G51" s="34"/>
      <c r="H51" s="34"/>
      <c r="I51" s="34"/>
      <c r="J51" s="34"/>
      <c r="K51" s="34"/>
      <c r="L51" s="34"/>
      <c r="M51" s="34"/>
    </row>
    <row r="52" spans="1:13" x14ac:dyDescent="0.25">
      <c r="A52" s="32">
        <v>0.85</v>
      </c>
      <c r="B52" s="34">
        <v>0.85</v>
      </c>
      <c r="C52" s="34"/>
      <c r="D52" s="34"/>
      <c r="E52" s="34">
        <v>0.9</v>
      </c>
      <c r="F52" s="34">
        <v>0.9</v>
      </c>
      <c r="G52" s="34"/>
      <c r="H52" s="34"/>
      <c r="I52" s="34"/>
      <c r="J52" s="34"/>
      <c r="K52" s="34"/>
      <c r="L52" s="34"/>
      <c r="M52" s="34"/>
    </row>
    <row r="53" spans="1:13" x14ac:dyDescent="0.25">
      <c r="B53" s="34"/>
      <c r="C53" s="34"/>
      <c r="D53" s="34"/>
      <c r="E53" s="34">
        <v>0.85</v>
      </c>
      <c r="F53" s="34">
        <v>0.85</v>
      </c>
      <c r="G53" s="34"/>
      <c r="H53" s="34"/>
      <c r="I53" s="34"/>
      <c r="J53" s="34"/>
      <c r="K53" s="34"/>
      <c r="L53" s="34"/>
      <c r="M53" s="34"/>
    </row>
    <row r="54" spans="1:13" x14ac:dyDescent="0.25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</row>
    <row r="55" spans="1:13" x14ac:dyDescent="0.25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</row>
    <row r="56" spans="1:13" x14ac:dyDescent="0.25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</row>
    <row r="57" spans="1:13" x14ac:dyDescent="0.25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</row>
    <row r="58" spans="1:13" x14ac:dyDescent="0.25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</row>
    <row r="59" spans="1:13" x14ac:dyDescent="0.25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</row>
    <row r="61" spans="1:13" x14ac:dyDescent="0.25">
      <c r="I61" s="39"/>
    </row>
    <row r="184" spans="270:280" x14ac:dyDescent="0.25">
      <c r="JJ184" s="40"/>
      <c r="JK184" s="41"/>
      <c r="JL184" s="41"/>
      <c r="JM184" s="41"/>
      <c r="JN184" s="41"/>
      <c r="JO184" s="41"/>
      <c r="JP184" s="41"/>
      <c r="JQ184" s="40"/>
      <c r="JR184" s="40"/>
      <c r="JS184" s="40"/>
      <c r="JT184" s="40"/>
    </row>
    <row r="185" spans="270:280" x14ac:dyDescent="0.25">
      <c r="JJ185" s="40"/>
      <c r="JK185" s="42">
        <f ca="1">TODAY()</f>
        <v>45696</v>
      </c>
      <c r="JL185" s="42">
        <v>45748</v>
      </c>
      <c r="JM185" s="40">
        <f ca="1">JL185-JK185</f>
        <v>52</v>
      </c>
      <c r="JN185" s="40">
        <f ca="1">IF(JM185&gt;0,1,0)</f>
        <v>1</v>
      </c>
      <c r="JO185" s="43" t="str">
        <f ca="1">IF(JN185=1,JN186,JN187)</f>
        <v>VALID</v>
      </c>
      <c r="JP185" s="40"/>
      <c r="JQ185" s="40"/>
      <c r="JR185" s="40"/>
      <c r="JS185" s="40"/>
      <c r="JT185" s="40"/>
    </row>
    <row r="186" spans="270:280" x14ac:dyDescent="0.25">
      <c r="JJ186" s="40"/>
      <c r="JK186" s="40"/>
      <c r="JL186" s="40"/>
      <c r="JM186" s="40"/>
      <c r="JN186" s="40" t="s">
        <v>62</v>
      </c>
      <c r="JO186" s="40"/>
      <c r="JP186" s="40"/>
      <c r="JQ186" s="40"/>
      <c r="JR186" s="40"/>
      <c r="JS186" s="40"/>
      <c r="JT186" s="40"/>
    </row>
    <row r="187" spans="270:280" x14ac:dyDescent="0.25">
      <c r="JJ187" s="40"/>
      <c r="JK187" s="40"/>
      <c r="JL187" s="40"/>
      <c r="JM187" s="40"/>
      <c r="JN187" s="43" t="s">
        <v>63</v>
      </c>
      <c r="JO187" s="40"/>
      <c r="JP187" s="40"/>
      <c r="JQ187" s="40"/>
      <c r="JR187" s="40"/>
      <c r="JS187" s="40"/>
      <c r="JT187" s="40"/>
    </row>
  </sheetData>
  <sheetProtection algorithmName="SHA-512" hashValue="0QtuoSXm99HukMZnzUDyZvAjv1kysSdhg8Opf7sETh/jS8bDSsY7bp9Y57ZUk4BZ4BIJr7eLJ1r+RXrCOT0TyA==" saltValue="oXILg0rPxzincYszy576P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topLeftCell="A7" workbookViewId="0">
      <selection activeCell="D12" sqref="D12"/>
    </sheetView>
  </sheetViews>
  <sheetFormatPr defaultColWidth="9.140625" defaultRowHeight="18" customHeight="1" x14ac:dyDescent="0.25"/>
  <cols>
    <col min="1" max="2" width="4.7109375" style="1" customWidth="1"/>
    <col min="3" max="3" width="17.28515625" style="1" bestFit="1" customWidth="1"/>
    <col min="4" max="4" width="8.7109375" style="1" customWidth="1"/>
    <col min="5" max="5" width="7.5703125" style="1" customWidth="1"/>
    <col min="6" max="6" width="5.28515625" style="1" bestFit="1" customWidth="1"/>
    <col min="7" max="7" width="5" style="1" bestFit="1" customWidth="1"/>
    <col min="8" max="8" width="25.5703125" style="1" customWidth="1"/>
    <col min="9" max="9" width="12" style="1" customWidth="1"/>
    <col min="10" max="10" width="12.28515625" style="1" customWidth="1"/>
    <col min="11" max="12" width="9.140625" style="1"/>
    <col min="13" max="13" width="25.140625" style="1" bestFit="1" customWidth="1"/>
    <col min="14" max="14" width="16" style="1" bestFit="1" customWidth="1"/>
    <col min="15" max="16" width="5.7109375" style="1" customWidth="1"/>
    <col min="17" max="18" width="9.140625" style="1"/>
    <col min="19" max="19" width="5.28515625" style="7" bestFit="1" customWidth="1"/>
    <col min="20" max="20" width="6.7109375" style="7" customWidth="1"/>
    <col min="21" max="21" width="25.140625" style="7" bestFit="1" customWidth="1"/>
    <col min="22" max="22" width="16" style="1" bestFit="1" customWidth="1"/>
    <col min="23" max="16384" width="9.140625" style="1"/>
  </cols>
  <sheetData>
    <row r="1" spans="1:21" ht="18" customHeight="1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1" ht="18" customHeight="1" x14ac:dyDescent="0.25">
      <c r="A2" s="2"/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1:21" ht="18" customHeight="1" x14ac:dyDescent="0.25">
      <c r="A3" s="2"/>
      <c r="B3" s="20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1"/>
    </row>
    <row r="4" spans="1:21" ht="18" customHeight="1" x14ac:dyDescent="0.25">
      <c r="A4" s="2"/>
      <c r="B4" s="20"/>
      <c r="C4" s="2"/>
      <c r="D4" s="2"/>
      <c r="E4" s="2"/>
      <c r="F4" s="2"/>
      <c r="G4" s="2"/>
      <c r="H4" s="27"/>
      <c r="I4" s="27"/>
      <c r="J4" s="27"/>
      <c r="K4" s="27"/>
      <c r="L4" s="2"/>
      <c r="M4" s="2"/>
      <c r="N4" s="2"/>
      <c r="O4" s="21"/>
    </row>
    <row r="5" spans="1:21" ht="18" customHeight="1" x14ac:dyDescent="0.25">
      <c r="A5" s="2"/>
      <c r="B5" s="20"/>
      <c r="C5" s="2"/>
      <c r="D5" s="2"/>
      <c r="E5" s="2"/>
      <c r="F5" s="2"/>
      <c r="G5" s="2"/>
      <c r="H5" s="2"/>
      <c r="I5" s="28"/>
      <c r="J5" s="29" t="s">
        <v>69</v>
      </c>
      <c r="K5" s="28"/>
      <c r="L5" s="2"/>
      <c r="M5" s="2"/>
      <c r="N5" s="2"/>
      <c r="O5" s="21"/>
    </row>
    <row r="6" spans="1:21" ht="18" customHeight="1" x14ac:dyDescent="0.25">
      <c r="A6" s="2"/>
      <c r="B6" s="20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1"/>
    </row>
    <row r="7" spans="1:21" ht="18" customHeight="1" thickBot="1" x14ac:dyDescent="0.3">
      <c r="A7" s="2"/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1"/>
    </row>
    <row r="8" spans="1:21" ht="18" customHeight="1" x14ac:dyDescent="0.25">
      <c r="A8" s="2"/>
      <c r="B8" s="20"/>
      <c r="C8" s="26" t="str">
        <f ca="1">nicsaco.com!JO185</f>
        <v>VALID</v>
      </c>
      <c r="D8" s="2"/>
      <c r="E8" s="2"/>
      <c r="F8" s="2"/>
      <c r="G8" s="2"/>
      <c r="H8" s="2"/>
      <c r="I8" s="2"/>
      <c r="J8" s="2"/>
      <c r="K8" s="2"/>
      <c r="L8" s="17"/>
      <c r="M8" s="2"/>
      <c r="N8" s="2"/>
      <c r="O8" s="19"/>
    </row>
    <row r="9" spans="1:21" ht="18" customHeight="1" x14ac:dyDescent="0.25">
      <c r="A9" s="2"/>
      <c r="B9" s="20"/>
      <c r="C9" s="3" t="s">
        <v>7</v>
      </c>
      <c r="D9" s="9">
        <v>3</v>
      </c>
      <c r="E9" s="3"/>
      <c r="F9" s="2"/>
      <c r="G9" s="4"/>
      <c r="H9" s="14" t="s">
        <v>68</v>
      </c>
      <c r="I9" s="4">
        <f ca="1">nicsaco.com!L16</f>
        <v>630</v>
      </c>
      <c r="J9" s="3" t="s">
        <v>0</v>
      </c>
      <c r="K9" s="2"/>
      <c r="L9" s="20"/>
      <c r="M9" s="31" t="s">
        <v>53</v>
      </c>
      <c r="N9" s="31"/>
      <c r="O9" s="21"/>
    </row>
    <row r="10" spans="1:21" ht="18" customHeight="1" x14ac:dyDescent="0.25">
      <c r="A10" s="2"/>
      <c r="B10" s="20"/>
      <c r="C10" s="3" t="s">
        <v>8</v>
      </c>
      <c r="D10" s="5">
        <f>nicsaco.com!F18</f>
        <v>20</v>
      </c>
      <c r="E10" s="10" t="s">
        <v>1</v>
      </c>
      <c r="F10" s="2"/>
      <c r="G10" s="4"/>
      <c r="H10" s="14" t="s">
        <v>64</v>
      </c>
      <c r="I10" s="15">
        <f ca="1">nicsaco.com!L17</f>
        <v>18.186533479473212</v>
      </c>
      <c r="J10" s="3" t="s">
        <v>3</v>
      </c>
      <c r="K10" s="2"/>
      <c r="L10" s="20"/>
      <c r="M10" s="2"/>
      <c r="N10" s="2"/>
      <c r="O10" s="21"/>
    </row>
    <row r="11" spans="1:21" ht="18" customHeight="1" x14ac:dyDescent="0.25">
      <c r="A11" s="2"/>
      <c r="B11" s="20"/>
      <c r="C11" s="3" t="s">
        <v>9</v>
      </c>
      <c r="D11" s="5">
        <f>nicsaco.com!F19</f>
        <v>400</v>
      </c>
      <c r="E11" s="10" t="s">
        <v>2</v>
      </c>
      <c r="F11" s="2"/>
      <c r="G11" s="4"/>
      <c r="H11" s="14" t="s">
        <v>65</v>
      </c>
      <c r="I11" s="15">
        <f ca="1">nicsaco.com!L18</f>
        <v>909.3266739736606</v>
      </c>
      <c r="J11" s="3" t="s">
        <v>3</v>
      </c>
      <c r="K11" s="2"/>
      <c r="L11" s="20"/>
      <c r="M11" s="13" t="s">
        <v>18</v>
      </c>
      <c r="N11" s="13" t="s">
        <v>15</v>
      </c>
      <c r="O11" s="21"/>
    </row>
    <row r="12" spans="1:21" ht="18" customHeight="1" x14ac:dyDescent="0.25">
      <c r="A12" s="2"/>
      <c r="B12" s="20"/>
      <c r="C12" s="3" t="s">
        <v>13</v>
      </c>
      <c r="D12" s="5">
        <v>413</v>
      </c>
      <c r="E12" s="5" t="s">
        <v>5</v>
      </c>
      <c r="F12" s="2"/>
      <c r="G12" s="4"/>
      <c r="H12" s="14" t="s">
        <v>66</v>
      </c>
      <c r="I12" s="15">
        <f ca="1">nicsaco.com!L19</f>
        <v>10.5</v>
      </c>
      <c r="J12" s="3" t="s">
        <v>11</v>
      </c>
      <c r="K12" s="2"/>
      <c r="L12" s="20"/>
      <c r="M12" s="3" t="s">
        <v>19</v>
      </c>
      <c r="N12" s="12" t="str">
        <f ca="1">nicsaco.com!J28</f>
        <v>۰٫۲۵-۰٫۳۵</v>
      </c>
      <c r="O12" s="21"/>
      <c r="U12" s="11"/>
    </row>
    <row r="13" spans="1:21" ht="18" customHeight="1" x14ac:dyDescent="0.25">
      <c r="A13" s="2"/>
      <c r="B13" s="20"/>
      <c r="C13" s="3" t="s">
        <v>6</v>
      </c>
      <c r="D13" s="5">
        <f>nicsaco.com!F21</f>
        <v>0.8</v>
      </c>
      <c r="E13" s="3"/>
      <c r="F13" s="2"/>
      <c r="G13" s="4"/>
      <c r="H13" s="14" t="s">
        <v>67</v>
      </c>
      <c r="I13" s="15">
        <f ca="1">nicsaco.com!L20</f>
        <v>15.155444566227677</v>
      </c>
      <c r="J13" s="3" t="s">
        <v>77</v>
      </c>
      <c r="K13" s="2"/>
      <c r="L13" s="20"/>
      <c r="M13" s="3" t="s">
        <v>21</v>
      </c>
      <c r="N13" s="12" t="str">
        <f ca="1">nicsaco.com!J29</f>
        <v>۰٫۷-۰٫۸۵</v>
      </c>
      <c r="O13" s="21"/>
    </row>
    <row r="14" spans="1:21" ht="18" customHeight="1" x14ac:dyDescent="0.25">
      <c r="A14" s="2"/>
      <c r="B14" s="20"/>
      <c r="C14" s="3" t="s">
        <v>14</v>
      </c>
      <c r="D14" s="5">
        <f>nicsaco.com!F22</f>
        <v>10</v>
      </c>
      <c r="E14" s="3" t="s">
        <v>17</v>
      </c>
      <c r="F14" s="2"/>
      <c r="G14" s="2"/>
      <c r="H14" s="2"/>
      <c r="I14" s="2"/>
      <c r="J14" s="2"/>
      <c r="K14" s="2"/>
      <c r="L14" s="20"/>
      <c r="M14" s="3" t="s">
        <v>23</v>
      </c>
      <c r="N14" s="12" t="str">
        <f ca="1">nicsaco.com!J30</f>
        <v>۰٫۵-۰٫۶۵</v>
      </c>
      <c r="O14" s="21"/>
    </row>
    <row r="15" spans="1:21" ht="18" customHeight="1" x14ac:dyDescent="0.25">
      <c r="A15" s="2"/>
      <c r="B15" s="20"/>
      <c r="C15" s="3" t="s">
        <v>4</v>
      </c>
      <c r="D15" s="5">
        <f>nicsaco.com!F23</f>
        <v>1000</v>
      </c>
      <c r="E15" s="3" t="s">
        <v>16</v>
      </c>
      <c r="F15" s="2"/>
      <c r="G15" s="2"/>
      <c r="H15" s="2"/>
      <c r="I15" s="2"/>
      <c r="J15" s="2"/>
      <c r="K15" s="2"/>
      <c r="L15" s="20"/>
      <c r="M15" s="3" t="s">
        <v>25</v>
      </c>
      <c r="N15" s="12" t="str">
        <f ca="1">nicsaco.com!J31</f>
        <v>۰٫۹-۱٫۰</v>
      </c>
      <c r="O15" s="21"/>
    </row>
    <row r="16" spans="1:21" ht="18" customHeight="1" x14ac:dyDescent="0.25">
      <c r="A16" s="2"/>
      <c r="B16" s="20"/>
      <c r="C16" s="3" t="s">
        <v>57</v>
      </c>
      <c r="D16" s="30">
        <v>40</v>
      </c>
      <c r="E16" s="3" t="s">
        <v>12</v>
      </c>
      <c r="F16" s="2"/>
      <c r="G16" s="2"/>
      <c r="H16" s="2"/>
      <c r="I16" s="2"/>
      <c r="J16" s="2"/>
      <c r="K16" s="2"/>
      <c r="L16" s="20"/>
      <c r="M16" s="2"/>
      <c r="N16" s="16"/>
      <c r="O16" s="21"/>
    </row>
    <row r="17" spans="2:21" ht="18" customHeight="1" x14ac:dyDescent="0.25">
      <c r="B17" s="20"/>
      <c r="C17" s="3" t="s">
        <v>10</v>
      </c>
      <c r="D17" s="5">
        <f>nicsaco.com!F25</f>
        <v>6</v>
      </c>
      <c r="E17" s="3" t="s">
        <v>17</v>
      </c>
      <c r="F17" s="2"/>
      <c r="G17" s="2"/>
      <c r="H17" s="2"/>
      <c r="I17" s="2"/>
      <c r="J17" s="2"/>
      <c r="K17" s="2"/>
      <c r="L17" s="20"/>
      <c r="M17" s="13" t="s">
        <v>18</v>
      </c>
      <c r="N17" s="13" t="s">
        <v>27</v>
      </c>
      <c r="O17" s="21"/>
    </row>
    <row r="18" spans="2:21" ht="18" customHeight="1" x14ac:dyDescent="0.25">
      <c r="B18" s="20"/>
      <c r="C18" s="3" t="s">
        <v>15</v>
      </c>
      <c r="D18" s="5">
        <f>nicsaco.com!F26</f>
        <v>0.9</v>
      </c>
      <c r="E18" s="9"/>
      <c r="F18" s="2"/>
      <c r="G18" s="2"/>
      <c r="H18" s="2"/>
      <c r="I18" s="2"/>
      <c r="J18" s="2"/>
      <c r="K18" s="2"/>
      <c r="L18" s="20"/>
      <c r="M18" s="3" t="s">
        <v>28</v>
      </c>
      <c r="N18" s="12" t="str">
        <f ca="1">nicsaco.com!J32</f>
        <v>۰٫۷۵-۰٫۸۵</v>
      </c>
      <c r="O18" s="21"/>
    </row>
    <row r="19" spans="2:21" ht="18" customHeight="1" x14ac:dyDescent="0.25">
      <c r="B19" s="20"/>
      <c r="C19" s="3" t="s">
        <v>48</v>
      </c>
      <c r="D19" s="5">
        <f>nicsaco.com!F27</f>
        <v>0.85</v>
      </c>
      <c r="E19" s="3"/>
      <c r="F19" s="8"/>
      <c r="G19" s="2"/>
      <c r="H19" s="2"/>
      <c r="I19" s="2"/>
      <c r="J19" s="2"/>
      <c r="K19" s="2"/>
      <c r="L19" s="20"/>
      <c r="M19" s="3" t="s">
        <v>30</v>
      </c>
      <c r="N19" s="12" t="str">
        <f ca="1">nicsaco.com!J33</f>
        <v>۰٫۸-۰٫۸۵</v>
      </c>
      <c r="O19" s="21"/>
    </row>
    <row r="20" spans="2:21" ht="18" customHeight="1" x14ac:dyDescent="0.25">
      <c r="B20" s="20"/>
      <c r="C20" s="2"/>
      <c r="D20" s="2"/>
      <c r="E20" s="2"/>
      <c r="F20" s="2"/>
      <c r="G20" s="2"/>
      <c r="H20" s="2"/>
      <c r="I20" s="2"/>
      <c r="J20" s="2"/>
      <c r="K20" s="2"/>
      <c r="L20" s="20"/>
      <c r="M20" s="3" t="s">
        <v>32</v>
      </c>
      <c r="N20" s="12" t="str">
        <f ca="1">nicsaco.com!J34</f>
        <v>۰٫۶۵-۰٫۷۵</v>
      </c>
      <c r="O20" s="21"/>
    </row>
    <row r="21" spans="2:21" ht="18" customHeight="1" x14ac:dyDescent="0.25">
      <c r="B21" s="20"/>
      <c r="C21" s="3" t="s">
        <v>58</v>
      </c>
      <c r="D21" s="15">
        <f ca="1">nicsaco.com!L15</f>
        <v>601.27941176470597</v>
      </c>
      <c r="E21" s="3" t="s">
        <v>0</v>
      </c>
      <c r="F21" s="2"/>
      <c r="G21" s="2"/>
      <c r="H21" s="2"/>
      <c r="I21" s="2"/>
      <c r="J21" s="2"/>
      <c r="K21" s="2"/>
      <c r="L21" s="20"/>
      <c r="M21" s="3" t="s">
        <v>34</v>
      </c>
      <c r="N21" s="12" t="str">
        <f ca="1">nicsaco.com!J35</f>
        <v>۰٫۳۵-۰٫۶</v>
      </c>
      <c r="O21" s="21"/>
    </row>
    <row r="22" spans="2:21" ht="18" customHeight="1" x14ac:dyDescent="0.25">
      <c r="B22" s="20"/>
      <c r="C22" s="3" t="s">
        <v>59</v>
      </c>
      <c r="D22" s="15">
        <f ca="1">nicsaco.com!M15</f>
        <v>481.0235294117648</v>
      </c>
      <c r="E22" s="3" t="s">
        <v>5</v>
      </c>
      <c r="F22" s="2"/>
      <c r="G22" s="2"/>
      <c r="H22" s="2"/>
      <c r="I22" s="2"/>
      <c r="J22" s="2"/>
      <c r="K22" s="2"/>
      <c r="L22" s="20"/>
      <c r="M22" s="3" t="s">
        <v>36</v>
      </c>
      <c r="N22" s="12" t="str">
        <f ca="1">nicsaco.com!J36</f>
        <v>۰٫۷۵-۰٫۸۰</v>
      </c>
      <c r="O22" s="21"/>
    </row>
    <row r="23" spans="2:21" ht="18" customHeight="1" x14ac:dyDescent="0.25">
      <c r="B23" s="20"/>
      <c r="C23" s="2"/>
      <c r="D23" s="2"/>
      <c r="E23" s="2"/>
      <c r="F23" s="2"/>
      <c r="G23" s="2"/>
      <c r="H23" s="2"/>
      <c r="I23" s="2"/>
      <c r="J23" s="2"/>
      <c r="K23" s="2"/>
      <c r="L23" s="20"/>
      <c r="M23" s="3" t="s">
        <v>38</v>
      </c>
      <c r="N23" s="12" t="str">
        <f ca="1">nicsaco.com!J37</f>
        <v>۰٫۷۵-۰٫۸۰</v>
      </c>
      <c r="O23" s="21"/>
    </row>
    <row r="24" spans="2:21" ht="18" customHeight="1" x14ac:dyDescent="0.25">
      <c r="B24" s="20"/>
      <c r="C24" s="3" t="s">
        <v>56</v>
      </c>
      <c r="D24" s="3">
        <f ca="1">nicsaco.com!M16</f>
        <v>511.08750000000003</v>
      </c>
      <c r="E24" s="3" t="s">
        <v>0</v>
      </c>
      <c r="F24" s="2"/>
      <c r="G24" s="2"/>
      <c r="H24" s="3" t="s">
        <v>73</v>
      </c>
      <c r="I24" s="3">
        <f ca="1">I9</f>
        <v>630</v>
      </c>
      <c r="J24" s="3" t="str">
        <f ca="1">nicsaco.com!G14</f>
        <v>20/0.4KV</v>
      </c>
      <c r="K24" s="2"/>
      <c r="L24" s="20"/>
      <c r="M24" s="3" t="s">
        <v>39</v>
      </c>
      <c r="N24" s="12" t="str">
        <f ca="1">nicsaco.com!J38</f>
        <v>۰٫۶۵-۰٫۷۰</v>
      </c>
      <c r="O24" s="21"/>
    </row>
    <row r="25" spans="2:21" ht="18" customHeight="1" x14ac:dyDescent="0.25">
      <c r="B25" s="20"/>
      <c r="C25" s="3" t="s">
        <v>55</v>
      </c>
      <c r="D25" s="15">
        <f ca="1">nicsaco.com!M17</f>
        <v>14.753825285222646</v>
      </c>
      <c r="E25" s="3" t="s">
        <v>3</v>
      </c>
      <c r="F25" s="2"/>
      <c r="G25" s="2"/>
      <c r="H25" s="3" t="s">
        <v>50</v>
      </c>
      <c r="I25" s="3">
        <f ca="1">nicsaco.com!G15</f>
        <v>1495</v>
      </c>
      <c r="J25" s="3" t="s">
        <v>51</v>
      </c>
      <c r="K25" s="2"/>
      <c r="L25" s="20"/>
      <c r="M25" s="3" t="s">
        <v>41</v>
      </c>
      <c r="N25" s="12" t="str">
        <f ca="1">nicsaco.com!J39</f>
        <v>۰٫۴-۰٫۶</v>
      </c>
      <c r="O25" s="21"/>
    </row>
    <row r="26" spans="2:21" ht="18" customHeight="1" x14ac:dyDescent="0.25">
      <c r="B26" s="20"/>
      <c r="C26" s="3" t="s">
        <v>54</v>
      </c>
      <c r="D26" s="15">
        <f ca="1">nicsaco.com!M18</f>
        <v>737.69126426113223</v>
      </c>
      <c r="E26" s="3" t="s">
        <v>3</v>
      </c>
      <c r="F26" s="2"/>
      <c r="G26" s="2"/>
      <c r="H26" s="3" t="s">
        <v>70</v>
      </c>
      <c r="I26" s="3">
        <f ca="1">nicsaco.com!G16</f>
        <v>1715</v>
      </c>
      <c r="J26" s="3" t="s">
        <v>52</v>
      </c>
      <c r="K26" s="2"/>
      <c r="L26" s="20"/>
      <c r="M26" s="3" t="s">
        <v>43</v>
      </c>
      <c r="N26" s="12" t="str">
        <f ca="1">nicsaco.com!J40</f>
        <v>۰٫۶۵-۰٫۸</v>
      </c>
      <c r="O26" s="21"/>
    </row>
    <row r="27" spans="2:21" ht="18" customHeight="1" x14ac:dyDescent="0.25">
      <c r="B27" s="20"/>
      <c r="C27" s="2"/>
      <c r="D27" s="2"/>
      <c r="E27" s="2"/>
      <c r="F27" s="2"/>
      <c r="G27" s="2"/>
      <c r="H27" s="3" t="s">
        <v>71</v>
      </c>
      <c r="I27" s="3">
        <f ca="1">nicsaco.com!G17</f>
        <v>980</v>
      </c>
      <c r="J27" s="3" t="s">
        <v>52</v>
      </c>
      <c r="K27" s="2"/>
      <c r="L27" s="20"/>
      <c r="M27" s="3" t="s">
        <v>45</v>
      </c>
      <c r="N27" s="12" t="str">
        <f ca="1">nicsaco.com!J41</f>
        <v>۰٫۷۵-۰٫۸۰</v>
      </c>
      <c r="O27" s="21"/>
    </row>
    <row r="28" spans="2:21" ht="18" customHeight="1" x14ac:dyDescent="0.25">
      <c r="B28" s="20"/>
      <c r="C28" s="2"/>
      <c r="D28" s="2"/>
      <c r="E28" s="22" t="s">
        <v>60</v>
      </c>
      <c r="F28" s="2"/>
      <c r="G28" s="2"/>
      <c r="H28" s="3" t="s">
        <v>72</v>
      </c>
      <c r="I28" s="3">
        <f ca="1">nicsaco.com!G18</f>
        <v>1750</v>
      </c>
      <c r="J28" s="3" t="s">
        <v>52</v>
      </c>
      <c r="K28" s="2"/>
      <c r="L28" s="20"/>
      <c r="M28" s="3" t="s">
        <v>46</v>
      </c>
      <c r="N28" s="12" t="str">
        <f ca="1">nicsaco.com!J42</f>
        <v>۰٫۸-۰٫۹</v>
      </c>
      <c r="O28" s="21"/>
      <c r="S28" s="1"/>
      <c r="T28" s="1"/>
      <c r="U28" s="1"/>
    </row>
    <row r="29" spans="2:21" ht="18" customHeight="1" x14ac:dyDescent="0.25">
      <c r="B29" s="20"/>
      <c r="C29" s="2"/>
      <c r="D29" s="2"/>
      <c r="E29" s="22" t="s">
        <v>61</v>
      </c>
      <c r="F29" s="2"/>
      <c r="G29" s="2"/>
      <c r="H29" s="3" t="s">
        <v>76</v>
      </c>
      <c r="I29" s="3">
        <f ca="1">nicsaco.com!G19</f>
        <v>670</v>
      </c>
      <c r="J29" s="3" t="s">
        <v>52</v>
      </c>
      <c r="K29" s="2"/>
      <c r="L29" s="20"/>
      <c r="M29" s="2"/>
      <c r="N29" s="2"/>
      <c r="O29" s="21"/>
      <c r="S29" s="1"/>
      <c r="T29" s="1"/>
      <c r="U29" s="1"/>
    </row>
    <row r="30" spans="2:21" ht="18" customHeight="1" thickBot="1" x14ac:dyDescent="0.3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3"/>
      <c r="M30" s="24"/>
      <c r="N30" s="24"/>
      <c r="O30" s="25"/>
      <c r="S30" s="1"/>
      <c r="T30" s="1"/>
      <c r="U30" s="1"/>
    </row>
    <row r="31" spans="2:21" ht="18" customHeight="1" x14ac:dyDescent="0.25">
      <c r="S31" s="1"/>
      <c r="T31" s="1"/>
      <c r="U31" s="1"/>
    </row>
    <row r="32" spans="2:21" ht="18" customHeight="1" x14ac:dyDescent="0.25">
      <c r="S32" s="1"/>
      <c r="T32" s="1"/>
      <c r="U32" s="1"/>
    </row>
    <row r="33" spans="3:21" ht="18" customHeight="1" x14ac:dyDescent="0.25">
      <c r="S33" s="1"/>
      <c r="T33" s="1"/>
      <c r="U33" s="1"/>
    </row>
    <row r="34" spans="3:21" ht="18" customHeight="1" x14ac:dyDescent="0.25">
      <c r="S34" s="1"/>
      <c r="T34" s="1"/>
      <c r="U34" s="1"/>
    </row>
    <row r="35" spans="3:21" ht="18" customHeight="1" x14ac:dyDescent="0.25">
      <c r="C35" s="6"/>
      <c r="S35" s="1"/>
      <c r="T35" s="1"/>
      <c r="U35" s="1"/>
    </row>
    <row r="36" spans="3:21" ht="18" customHeight="1" x14ac:dyDescent="0.25">
      <c r="S36" s="1"/>
      <c r="T36" s="1"/>
      <c r="U36" s="1"/>
    </row>
    <row r="37" spans="3:21" ht="18" customHeight="1" x14ac:dyDescent="0.25">
      <c r="S37" s="1"/>
      <c r="T37" s="1"/>
      <c r="U37" s="1"/>
    </row>
    <row r="38" spans="3:21" ht="18" customHeight="1" x14ac:dyDescent="0.25">
      <c r="S38" s="1"/>
      <c r="T38" s="1"/>
      <c r="U38" s="1"/>
    </row>
    <row r="39" spans="3:21" ht="18" customHeight="1" x14ac:dyDescent="0.25">
      <c r="S39" s="1"/>
      <c r="T39" s="1"/>
      <c r="U39" s="1"/>
    </row>
    <row r="40" spans="3:21" ht="18" customHeight="1" x14ac:dyDescent="0.25">
      <c r="S40" s="1"/>
      <c r="T40" s="1"/>
      <c r="U40" s="1"/>
    </row>
  </sheetData>
  <sheetProtection algorithmName="SHA-512" hashValue="yILuCP2cJ5oN3e+4pmd/+/7D6M8rwOfENLrtUQSpXPCCy+uchyDBxR8o0OckAKrUqTdU7Zvg3yTUYA9nToen3g==" saltValue="bj1RB/MQ+ZR+irajJaiFXA==" spinCount="100000" sheet="1" objects="1" scenarios="1"/>
  <protectedRanges>
    <protectedRange sqref="D10:D19 E12" name="Range1"/>
    <protectedRange sqref="I5:K5" name="Range1_1"/>
  </protectedRanges>
  <mergeCells count="1">
    <mergeCell ref="M9:N9"/>
  </mergeCells>
  <hyperlinks>
    <hyperlink ref="J5" r:id="rId1"/>
  </hyperlinks>
  <pageMargins left="0.7" right="0.7" top="0.75" bottom="0.75" header="0.3" footer="0.3"/>
  <pageSetup paperSize="9" scale="77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nicsaco.com!$E$13:$E$14</xm:f>
          </x14:formula1>
          <xm:sqref>E12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nicsaco.com</vt:lpstr>
      <vt:lpstr>Transformer</vt:lpstr>
    </vt:vector>
  </TitlesOfParts>
  <Company>NICSA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Pejman Tarakameh</dc:creator>
  <cp:lastModifiedBy>Simin Ansari</cp:lastModifiedBy>
  <cp:lastPrinted>2025-02-08T08:16:09Z</cp:lastPrinted>
  <dcterms:created xsi:type="dcterms:W3CDTF">2020-11-30T10:04:42Z</dcterms:created>
  <dcterms:modified xsi:type="dcterms:W3CDTF">2025-02-08T08:16:50Z</dcterms:modified>
</cp:coreProperties>
</file>