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bookViews>
    <workbookView xWindow="0" yWindow="0" windowWidth="28800" windowHeight="12330"/>
  </bookViews>
  <sheets>
    <sheet name="CONTROL CONFIG" sheetId="8" r:id="rId1"/>
    <sheet name="CP Type 1" sheetId="9" r:id="rId2"/>
    <sheet name="CP Type 2" sheetId="10" r:id="rId3"/>
    <sheet name="nicsaco.com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8" i="3" l="1"/>
  <c r="Q58" i="3" s="1"/>
  <c r="R58" i="3" s="1"/>
  <c r="F58" i="3" l="1"/>
  <c r="C10" i="8" s="1"/>
  <c r="P29" i="3" l="1"/>
  <c r="Q3" i="3" l="1"/>
  <c r="Q2" i="3"/>
  <c r="Q1" i="3"/>
  <c r="P9" i="3"/>
  <c r="P31" i="3"/>
  <c r="P32" i="3"/>
  <c r="P33" i="3"/>
  <c r="P30" i="3"/>
  <c r="O31" i="3"/>
  <c r="O32" i="3"/>
  <c r="O33" i="3"/>
  <c r="O30" i="3"/>
  <c r="P7" i="3"/>
  <c r="W36" i="3"/>
  <c r="AF36" i="3" l="1"/>
  <c r="L42" i="9" s="1"/>
  <c r="AT9" i="3"/>
  <c r="L36" i="10" s="1"/>
  <c r="U30" i="3"/>
  <c r="V30" i="3"/>
  <c r="W30" i="3"/>
  <c r="X30" i="3"/>
  <c r="Y30" i="3"/>
  <c r="Z30" i="3"/>
  <c r="AA30" i="3"/>
  <c r="AP3" i="3" s="1"/>
  <c r="U31" i="3"/>
  <c r="V31" i="3"/>
  <c r="W31" i="3"/>
  <c r="X31" i="3"/>
  <c r="Y31" i="3"/>
  <c r="Z31" i="3"/>
  <c r="AO4" i="3" s="1"/>
  <c r="AW4" i="3" s="1"/>
  <c r="AA31" i="3"/>
  <c r="AP4" i="3" s="1"/>
  <c r="AX4" i="3" s="1"/>
  <c r="U32" i="3"/>
  <c r="V32" i="3"/>
  <c r="W32" i="3"/>
  <c r="X32" i="3"/>
  <c r="Y32" i="3"/>
  <c r="Z32" i="3"/>
  <c r="AO5" i="3" s="1"/>
  <c r="AW5" i="3" s="1"/>
  <c r="AA32" i="3"/>
  <c r="AP5" i="3" s="1"/>
  <c r="AX5" i="3" s="1"/>
  <c r="U33" i="3"/>
  <c r="V33" i="3"/>
  <c r="W33" i="3"/>
  <c r="X33" i="3"/>
  <c r="Y33" i="3"/>
  <c r="Z33" i="3"/>
  <c r="AO6" i="3" s="1"/>
  <c r="AW6" i="3" s="1"/>
  <c r="AA33" i="3"/>
  <c r="AP6" i="3" s="1"/>
  <c r="AX6" i="3" s="1"/>
  <c r="U34" i="3"/>
  <c r="V34" i="3"/>
  <c r="W34" i="3"/>
  <c r="X34" i="3"/>
  <c r="AU7" i="3" s="1"/>
  <c r="Y34" i="3"/>
  <c r="Z34" i="3"/>
  <c r="AA34" i="3"/>
  <c r="U35" i="3"/>
  <c r="V35" i="3"/>
  <c r="W35" i="3"/>
  <c r="X35" i="3"/>
  <c r="AU8" i="3" s="1"/>
  <c r="Y35" i="3"/>
  <c r="Z35" i="3"/>
  <c r="AA35" i="3"/>
  <c r="AP8" i="3" s="1"/>
  <c r="AX8" i="3" s="1"/>
  <c r="U36" i="3"/>
  <c r="V36" i="3"/>
  <c r="X36" i="3"/>
  <c r="AU9" i="3" s="1"/>
  <c r="Y36" i="3"/>
  <c r="Z36" i="3"/>
  <c r="AA36" i="3"/>
  <c r="U37" i="3"/>
  <c r="V37" i="3"/>
  <c r="W37" i="3"/>
  <c r="X37" i="3"/>
  <c r="AU10" i="3" s="1"/>
  <c r="Y37" i="3"/>
  <c r="Z37" i="3"/>
  <c r="AA37" i="3"/>
  <c r="U38" i="3"/>
  <c r="V38" i="3"/>
  <c r="W38" i="3"/>
  <c r="X38" i="3"/>
  <c r="AU11" i="3" s="1"/>
  <c r="Y38" i="3"/>
  <c r="Z38" i="3"/>
  <c r="AA38" i="3"/>
  <c r="U39" i="3"/>
  <c r="V39" i="3"/>
  <c r="W39" i="3"/>
  <c r="X39" i="3"/>
  <c r="AU12" i="3" s="1"/>
  <c r="Y39" i="3"/>
  <c r="Z39" i="3"/>
  <c r="AA39" i="3"/>
  <c r="AP12" i="3" s="1"/>
  <c r="AX12" i="3" s="1"/>
  <c r="U40" i="3"/>
  <c r="V40" i="3"/>
  <c r="W40" i="3"/>
  <c r="X40" i="3"/>
  <c r="AU13" i="3" s="1"/>
  <c r="Y40" i="3"/>
  <c r="Z40" i="3"/>
  <c r="AA40" i="3"/>
  <c r="U41" i="3"/>
  <c r="V41" i="3"/>
  <c r="W41" i="3"/>
  <c r="X41" i="3"/>
  <c r="AU14" i="3" s="1"/>
  <c r="Y41" i="3"/>
  <c r="Z41" i="3"/>
  <c r="AA41" i="3"/>
  <c r="U42" i="3"/>
  <c r="V42" i="3"/>
  <c r="W42" i="3"/>
  <c r="X42" i="3"/>
  <c r="AU15" i="3" s="1"/>
  <c r="Y42" i="3"/>
  <c r="Z42" i="3"/>
  <c r="AA42" i="3"/>
  <c r="U43" i="3"/>
  <c r="V43" i="3"/>
  <c r="W43" i="3"/>
  <c r="X43" i="3"/>
  <c r="AU16" i="3" s="1"/>
  <c r="Y43" i="3"/>
  <c r="Z43" i="3"/>
  <c r="AA43" i="3"/>
  <c r="AP16" i="3" s="1"/>
  <c r="AX16" i="3" s="1"/>
  <c r="U44" i="3"/>
  <c r="V44" i="3"/>
  <c r="W44" i="3"/>
  <c r="X44" i="3"/>
  <c r="AU17" i="3" s="1"/>
  <c r="Y44" i="3"/>
  <c r="Z44" i="3"/>
  <c r="AA44" i="3"/>
  <c r="U45" i="3"/>
  <c r="V45" i="3"/>
  <c r="W45" i="3"/>
  <c r="X45" i="3"/>
  <c r="AU18" i="3" s="1"/>
  <c r="Y45" i="3"/>
  <c r="Z45" i="3"/>
  <c r="AA45" i="3"/>
  <c r="U46" i="3"/>
  <c r="V46" i="3"/>
  <c r="W46" i="3"/>
  <c r="X46" i="3"/>
  <c r="AU19" i="3" s="1"/>
  <c r="Y46" i="3"/>
  <c r="Z46" i="3"/>
  <c r="AA46" i="3"/>
  <c r="U47" i="3"/>
  <c r="V47" i="3"/>
  <c r="W47" i="3"/>
  <c r="X47" i="3"/>
  <c r="AU20" i="3" s="1"/>
  <c r="Y47" i="3"/>
  <c r="Z47" i="3"/>
  <c r="AA47" i="3"/>
  <c r="AP20" i="3" s="1"/>
  <c r="AX20" i="3" s="1"/>
  <c r="U48" i="3"/>
  <c r="V48" i="3"/>
  <c r="W48" i="3"/>
  <c r="X48" i="3"/>
  <c r="AU21" i="3" s="1"/>
  <c r="Y48" i="3"/>
  <c r="Z48" i="3"/>
  <c r="AA48" i="3"/>
  <c r="U49" i="3"/>
  <c r="V49" i="3"/>
  <c r="W49" i="3"/>
  <c r="X49" i="3"/>
  <c r="AU22" i="3" s="1"/>
  <c r="Y49" i="3"/>
  <c r="Z49" i="3"/>
  <c r="AA49" i="3"/>
  <c r="U50" i="3"/>
  <c r="V50" i="3"/>
  <c r="W50" i="3"/>
  <c r="X50" i="3"/>
  <c r="AU23" i="3" s="1"/>
  <c r="Y50" i="3"/>
  <c r="Z50" i="3"/>
  <c r="AA50" i="3"/>
  <c r="U51" i="3"/>
  <c r="V51" i="3"/>
  <c r="W51" i="3"/>
  <c r="X51" i="3"/>
  <c r="AU24" i="3" s="1"/>
  <c r="Y51" i="3"/>
  <c r="AN24" i="3" s="1"/>
  <c r="AV24" i="3" s="1"/>
  <c r="Z51" i="3"/>
  <c r="AA51" i="3"/>
  <c r="AP24" i="3" s="1"/>
  <c r="AX24" i="3" s="1"/>
  <c r="U52" i="3"/>
  <c r="V52" i="3"/>
  <c r="W52" i="3"/>
  <c r="X52" i="3"/>
  <c r="AU25" i="3" s="1"/>
  <c r="Y52" i="3"/>
  <c r="Z52" i="3"/>
  <c r="AA52" i="3"/>
  <c r="V29" i="3"/>
  <c r="W29" i="3"/>
  <c r="X29" i="3"/>
  <c r="AM2" i="3" s="1"/>
  <c r="Y29" i="3"/>
  <c r="Z29" i="3"/>
  <c r="AA29" i="3"/>
  <c r="U29" i="3"/>
  <c r="AU5" i="3" l="1"/>
  <c r="AU2" i="3"/>
  <c r="M38" i="8" s="1"/>
  <c r="AA53" i="3"/>
  <c r="I39" i="8" s="1"/>
  <c r="Y53" i="3"/>
  <c r="G39" i="8" s="1"/>
  <c r="Z53" i="3"/>
  <c r="H39" i="8" s="1"/>
  <c r="X53" i="3"/>
  <c r="F39" i="8" s="1"/>
  <c r="X2" i="3"/>
  <c r="AH29" i="3"/>
  <c r="N28" i="8" s="1"/>
  <c r="AF29" i="3"/>
  <c r="M26" i="8" s="1"/>
  <c r="AT2" i="3"/>
  <c r="W21" i="3"/>
  <c r="AG48" i="3"/>
  <c r="AS21" i="3"/>
  <c r="AM35" i="10" s="1"/>
  <c r="AE48" i="3"/>
  <c r="AM41" i="9" s="1"/>
  <c r="X20" i="3"/>
  <c r="AH47" i="3"/>
  <c r="AT20" i="3"/>
  <c r="AM26" i="10" s="1"/>
  <c r="AF47" i="3"/>
  <c r="AM30" i="9" s="1"/>
  <c r="W19" i="3"/>
  <c r="AG46" i="3"/>
  <c r="AS19" i="3"/>
  <c r="AM15" i="10" s="1"/>
  <c r="AE46" i="3"/>
  <c r="AM17" i="9" s="1"/>
  <c r="X18" i="3"/>
  <c r="AH45" i="3"/>
  <c r="AT18" i="3"/>
  <c r="AM6" i="10" s="1"/>
  <c r="AF45" i="3"/>
  <c r="AM6" i="9" s="1"/>
  <c r="W17" i="3"/>
  <c r="AG44" i="3"/>
  <c r="AS17" i="3"/>
  <c r="AD35" i="10" s="1"/>
  <c r="AE44" i="3"/>
  <c r="AD41" i="9" s="1"/>
  <c r="X16" i="3"/>
  <c r="AH43" i="3"/>
  <c r="AT16" i="3"/>
  <c r="AD26" i="10" s="1"/>
  <c r="AF43" i="3"/>
  <c r="AD30" i="9" s="1"/>
  <c r="W15" i="3"/>
  <c r="AG42" i="3"/>
  <c r="AS15" i="3"/>
  <c r="AD15" i="10" s="1"/>
  <c r="AE42" i="3"/>
  <c r="AD17" i="9" s="1"/>
  <c r="X14" i="3"/>
  <c r="AH41" i="3"/>
  <c r="AT14" i="3"/>
  <c r="AD6" i="10" s="1"/>
  <c r="AF41" i="3"/>
  <c r="AD6" i="9" s="1"/>
  <c r="W13" i="3"/>
  <c r="AG40" i="3"/>
  <c r="AS13" i="3"/>
  <c r="U35" i="10" s="1"/>
  <c r="AE40" i="3"/>
  <c r="U41" i="9" s="1"/>
  <c r="X12" i="3"/>
  <c r="AH39" i="3"/>
  <c r="AT12" i="3"/>
  <c r="U26" i="10" s="1"/>
  <c r="AF39" i="3"/>
  <c r="U30" i="9" s="1"/>
  <c r="W11" i="3"/>
  <c r="AG38" i="3"/>
  <c r="AS11" i="3"/>
  <c r="U15" i="10" s="1"/>
  <c r="AE38" i="3"/>
  <c r="U17" i="9" s="1"/>
  <c r="X10" i="3"/>
  <c r="AH37" i="3"/>
  <c r="AT10" i="3"/>
  <c r="U6" i="10" s="1"/>
  <c r="AF37" i="3"/>
  <c r="U6" i="9" s="1"/>
  <c r="W9" i="3"/>
  <c r="AG36" i="3"/>
  <c r="AS9" i="3"/>
  <c r="L35" i="10" s="1"/>
  <c r="AE36" i="3"/>
  <c r="L41" i="9" s="1"/>
  <c r="X8" i="3"/>
  <c r="AH35" i="3"/>
  <c r="AT8" i="3"/>
  <c r="L26" i="10" s="1"/>
  <c r="AF35" i="3"/>
  <c r="L30" i="9" s="1"/>
  <c r="W7" i="3"/>
  <c r="AG34" i="3"/>
  <c r="AS7" i="3"/>
  <c r="L15" i="10" s="1"/>
  <c r="AE34" i="3"/>
  <c r="L17" i="9" s="1"/>
  <c r="X6" i="3"/>
  <c r="AH33" i="3"/>
  <c r="AF33" i="3"/>
  <c r="L6" i="9" s="1"/>
  <c r="AT6" i="3"/>
  <c r="L6" i="10" s="1"/>
  <c r="W5" i="3"/>
  <c r="AG32" i="3"/>
  <c r="AS5" i="3"/>
  <c r="C35" i="10" s="1"/>
  <c r="AE32" i="3"/>
  <c r="C41" i="9" s="1"/>
  <c r="X4" i="3"/>
  <c r="AH31" i="3"/>
  <c r="AF31" i="3"/>
  <c r="C30" i="9" s="1"/>
  <c r="AT4" i="3"/>
  <c r="C26" i="10" s="1"/>
  <c r="Y3" i="3"/>
  <c r="AI30" i="3"/>
  <c r="W3" i="3"/>
  <c r="AG30" i="3"/>
  <c r="AS3" i="3"/>
  <c r="C15" i="10" s="1"/>
  <c r="AE30" i="3"/>
  <c r="C17" i="9" s="1"/>
  <c r="AM5" i="3"/>
  <c r="AM3" i="3"/>
  <c r="AN2" i="3"/>
  <c r="AN20" i="3"/>
  <c r="AN12" i="3"/>
  <c r="AN6" i="3"/>
  <c r="AN4" i="3"/>
  <c r="W2" i="3"/>
  <c r="AG29" i="3"/>
  <c r="M28" i="8" s="1"/>
  <c r="AN21" i="3"/>
  <c r="AH48" i="3"/>
  <c r="AF48" i="3"/>
  <c r="AM42" i="9" s="1"/>
  <c r="AT21" i="3"/>
  <c r="AM36" i="10" s="1"/>
  <c r="AM20" i="3"/>
  <c r="AM28" i="10" s="1"/>
  <c r="AG47" i="3"/>
  <c r="AS20" i="3"/>
  <c r="AM25" i="10" s="1"/>
  <c r="AE47" i="3"/>
  <c r="AM29" i="9" s="1"/>
  <c r="AN19" i="3"/>
  <c r="AH46" i="3"/>
  <c r="AF46" i="3"/>
  <c r="AM18" i="9" s="1"/>
  <c r="AT19" i="3"/>
  <c r="AM16" i="10" s="1"/>
  <c r="AM18" i="3"/>
  <c r="AM8" i="10" s="1"/>
  <c r="AG45" i="3"/>
  <c r="AS18" i="3"/>
  <c r="AM5" i="10" s="1"/>
  <c r="AE45" i="3"/>
  <c r="AM5" i="9" s="1"/>
  <c r="AN17" i="3"/>
  <c r="AH44" i="3"/>
  <c r="AF44" i="3"/>
  <c r="AD42" i="9" s="1"/>
  <c r="AT17" i="3"/>
  <c r="AD36" i="10" s="1"/>
  <c r="AM16" i="3"/>
  <c r="AD28" i="10" s="1"/>
  <c r="AG43" i="3"/>
  <c r="AS16" i="3"/>
  <c r="AD25" i="10" s="1"/>
  <c r="AE43" i="3"/>
  <c r="AD29" i="9" s="1"/>
  <c r="AN15" i="3"/>
  <c r="AH42" i="3"/>
  <c r="AF42" i="3"/>
  <c r="AD18" i="9" s="1"/>
  <c r="AT15" i="3"/>
  <c r="AD16" i="10" s="1"/>
  <c r="AM14" i="3"/>
  <c r="AD8" i="10" s="1"/>
  <c r="AG41" i="3"/>
  <c r="AS14" i="3"/>
  <c r="AD5" i="10" s="1"/>
  <c r="AE41" i="3"/>
  <c r="AD5" i="9" s="1"/>
  <c r="AN13" i="3"/>
  <c r="AH40" i="3"/>
  <c r="AF40" i="3"/>
  <c r="U42" i="9" s="1"/>
  <c r="AT13" i="3"/>
  <c r="U36" i="10" s="1"/>
  <c r="AM12" i="3"/>
  <c r="U28" i="10" s="1"/>
  <c r="AG39" i="3"/>
  <c r="AS12" i="3"/>
  <c r="U25" i="10" s="1"/>
  <c r="AE39" i="3"/>
  <c r="U29" i="9" s="1"/>
  <c r="AN11" i="3"/>
  <c r="AH38" i="3"/>
  <c r="AF38" i="3"/>
  <c r="U18" i="9" s="1"/>
  <c r="AT11" i="3"/>
  <c r="U16" i="10" s="1"/>
  <c r="AM10" i="3"/>
  <c r="U8" i="10" s="1"/>
  <c r="AG37" i="3"/>
  <c r="AS10" i="3"/>
  <c r="U5" i="10" s="1"/>
  <c r="AE37" i="3"/>
  <c r="AN9" i="3"/>
  <c r="AH36" i="3"/>
  <c r="AM8" i="3"/>
  <c r="L28" i="10" s="1"/>
  <c r="AG35" i="3"/>
  <c r="AS8" i="3"/>
  <c r="L25" i="10" s="1"/>
  <c r="AE35" i="3"/>
  <c r="L29" i="9" s="1"/>
  <c r="AN7" i="3"/>
  <c r="AH34" i="3"/>
  <c r="AF34" i="3"/>
  <c r="L18" i="9" s="1"/>
  <c r="AT7" i="3"/>
  <c r="L16" i="10" s="1"/>
  <c r="W6" i="3"/>
  <c r="AA6" i="3" s="1"/>
  <c r="AG33" i="3"/>
  <c r="AS6" i="3"/>
  <c r="L5" i="10" s="1"/>
  <c r="AE33" i="3"/>
  <c r="L5" i="9" s="1"/>
  <c r="X5" i="3"/>
  <c r="AB5" i="3" s="1"/>
  <c r="AF5" i="3" s="1"/>
  <c r="AH32" i="3"/>
  <c r="D44" i="9" s="1"/>
  <c r="AF32" i="3"/>
  <c r="C42" i="9" s="1"/>
  <c r="AT5" i="3"/>
  <c r="C36" i="10" s="1"/>
  <c r="W4" i="3"/>
  <c r="AA4" i="3" s="1"/>
  <c r="AG31" i="3"/>
  <c r="C32" i="9" s="1"/>
  <c r="AS4" i="3"/>
  <c r="C25" i="10" s="1"/>
  <c r="AE31" i="3"/>
  <c r="C29" i="9" s="1"/>
  <c r="Z3" i="3"/>
  <c r="AJ30" i="3"/>
  <c r="X3" i="3"/>
  <c r="AH30" i="3"/>
  <c r="AF30" i="3"/>
  <c r="C18" i="9" s="1"/>
  <c r="AT3" i="3"/>
  <c r="C16" i="10" s="1"/>
  <c r="AM6" i="3"/>
  <c r="AM4" i="3"/>
  <c r="AO3" i="3"/>
  <c r="AW3" i="3" s="1"/>
  <c r="F18" i="10" s="1"/>
  <c r="AN16" i="3"/>
  <c r="AN8" i="3"/>
  <c r="AV8" i="3" s="1"/>
  <c r="M28" i="10" s="1"/>
  <c r="AN5" i="3"/>
  <c r="AN3" i="3"/>
  <c r="AE29" i="3"/>
  <c r="M25" i="8" s="1"/>
  <c r="AS2" i="3"/>
  <c r="AX3" i="3"/>
  <c r="H18" i="10" s="1"/>
  <c r="Y2" i="3"/>
  <c r="AC2" i="3" s="1"/>
  <c r="AG2" i="3" s="1"/>
  <c r="AM29" i="3" s="1"/>
  <c r="P29" i="8" s="1"/>
  <c r="AI29" i="3"/>
  <c r="P28" i="8" s="1"/>
  <c r="AO2" i="3"/>
  <c r="Z2" i="3"/>
  <c r="AJ29" i="3"/>
  <c r="R28" i="8" s="1"/>
  <c r="AP2" i="3"/>
  <c r="AX2" i="3" s="1"/>
  <c r="R38" i="8" s="1"/>
  <c r="AP21" i="3"/>
  <c r="AX21" i="3" s="1"/>
  <c r="AJ48" i="3"/>
  <c r="AP19" i="3"/>
  <c r="AJ46" i="3"/>
  <c r="AP17" i="3"/>
  <c r="AX17" i="3" s="1"/>
  <c r="AJ44" i="3"/>
  <c r="AP15" i="3"/>
  <c r="AJ42" i="3"/>
  <c r="AP13" i="3"/>
  <c r="AX13" i="3" s="1"/>
  <c r="AJ40" i="3"/>
  <c r="AP11" i="3"/>
  <c r="AJ38" i="3"/>
  <c r="AP9" i="3"/>
  <c r="AX9" i="3" s="1"/>
  <c r="AJ36" i="3"/>
  <c r="AP7" i="3"/>
  <c r="AJ34" i="3"/>
  <c r="Z5" i="3"/>
  <c r="AD5" i="3" s="1"/>
  <c r="AH5" i="3" s="1"/>
  <c r="H38" i="10"/>
  <c r="AJ32" i="3"/>
  <c r="Z20" i="3"/>
  <c r="AJ47" i="3"/>
  <c r="Z18" i="3"/>
  <c r="AJ45" i="3"/>
  <c r="Z16" i="3"/>
  <c r="AI28" i="10"/>
  <c r="AJ43" i="3"/>
  <c r="Z14" i="3"/>
  <c r="AJ41" i="3"/>
  <c r="Z12" i="3"/>
  <c r="AJ39" i="3"/>
  <c r="Z10" i="3"/>
  <c r="AJ37" i="3"/>
  <c r="Z8" i="3"/>
  <c r="Q28" i="10"/>
  <c r="AJ35" i="3"/>
  <c r="Z6" i="3"/>
  <c r="Q8" i="10"/>
  <c r="AJ33" i="3"/>
  <c r="Z4" i="3"/>
  <c r="AJ31" i="3"/>
  <c r="AR28" i="10"/>
  <c r="Z28" i="10"/>
  <c r="H28" i="10"/>
  <c r="AO20" i="3"/>
  <c r="AW20" i="3" s="1"/>
  <c r="AI47" i="3"/>
  <c r="AO18" i="3"/>
  <c r="AI45" i="3"/>
  <c r="AO16" i="3"/>
  <c r="AW16" i="3" s="1"/>
  <c r="AI43" i="3"/>
  <c r="AO14" i="3"/>
  <c r="AI41" i="3"/>
  <c r="AO12" i="3"/>
  <c r="AW12" i="3" s="1"/>
  <c r="AI39" i="3"/>
  <c r="AO10" i="3"/>
  <c r="AI37" i="3"/>
  <c r="AO8" i="3"/>
  <c r="AW8" i="3" s="1"/>
  <c r="AI35" i="3"/>
  <c r="Y6" i="3"/>
  <c r="AC6" i="3" s="1"/>
  <c r="AI33" i="3"/>
  <c r="O8" i="10"/>
  <c r="Y21" i="3"/>
  <c r="AI48" i="3"/>
  <c r="Y19" i="3"/>
  <c r="AC19" i="3" s="1"/>
  <c r="AI46" i="3"/>
  <c r="Y17" i="3"/>
  <c r="AI44" i="3"/>
  <c r="Y15" i="3"/>
  <c r="AC15" i="3" s="1"/>
  <c r="AI42" i="3"/>
  <c r="Y13" i="3"/>
  <c r="AI40" i="3"/>
  <c r="Y11" i="3"/>
  <c r="AC11" i="3" s="1"/>
  <c r="AI38" i="3"/>
  <c r="Y9" i="3"/>
  <c r="AI36" i="3"/>
  <c r="Y7" i="3"/>
  <c r="AC7" i="3" s="1"/>
  <c r="AI34" i="3"/>
  <c r="F38" i="10"/>
  <c r="Y5" i="3"/>
  <c r="AC5" i="3" s="1"/>
  <c r="AI32" i="3"/>
  <c r="Y4" i="3"/>
  <c r="AC4" i="3" s="1"/>
  <c r="AI31" i="3"/>
  <c r="F28" i="10"/>
  <c r="AP25" i="3"/>
  <c r="AX25" i="3" s="1"/>
  <c r="AJ52" i="3"/>
  <c r="AN25" i="3"/>
  <c r="AV25" i="3" s="1"/>
  <c r="AH52" i="3"/>
  <c r="AT25" i="3"/>
  <c r="AV36" i="10" s="1"/>
  <c r="AF52" i="3"/>
  <c r="AV42" i="9" s="1"/>
  <c r="AO24" i="3"/>
  <c r="AW24" i="3" s="1"/>
  <c r="AI51" i="3"/>
  <c r="AM24" i="3"/>
  <c r="AG51" i="3"/>
  <c r="AS24" i="3"/>
  <c r="AV25" i="10" s="1"/>
  <c r="AE51" i="3"/>
  <c r="AV29" i="9" s="1"/>
  <c r="AP23" i="3"/>
  <c r="AX23" i="3" s="1"/>
  <c r="AJ50" i="3"/>
  <c r="AN23" i="3"/>
  <c r="AV23" i="3" s="1"/>
  <c r="AH50" i="3"/>
  <c r="AT23" i="3"/>
  <c r="AV16" i="10" s="1"/>
  <c r="AF50" i="3"/>
  <c r="AV18" i="9" s="1"/>
  <c r="AO22" i="3"/>
  <c r="AW22" i="3" s="1"/>
  <c r="AI49" i="3"/>
  <c r="AM22" i="3"/>
  <c r="AG49" i="3"/>
  <c r="AS22" i="3"/>
  <c r="AV5" i="10" s="1"/>
  <c r="AE49" i="3"/>
  <c r="Y25" i="3"/>
  <c r="AI52" i="3"/>
  <c r="W25" i="3"/>
  <c r="AG52" i="3"/>
  <c r="AS25" i="3"/>
  <c r="AV35" i="10" s="1"/>
  <c r="AE52" i="3"/>
  <c r="AV41" i="9" s="1"/>
  <c r="Z24" i="3"/>
  <c r="BA28" i="10"/>
  <c r="AJ51" i="3"/>
  <c r="X24" i="3"/>
  <c r="AW28" i="10"/>
  <c r="AH51" i="3"/>
  <c r="AF51" i="3"/>
  <c r="AV30" i="9" s="1"/>
  <c r="AT24" i="3"/>
  <c r="AV26" i="10" s="1"/>
  <c r="Y23" i="3"/>
  <c r="AI50" i="3"/>
  <c r="W23" i="3"/>
  <c r="AG50" i="3"/>
  <c r="AS23" i="3"/>
  <c r="AV15" i="10" s="1"/>
  <c r="AE50" i="3"/>
  <c r="AV17" i="9" s="1"/>
  <c r="Z22" i="3"/>
  <c r="AJ49" i="3"/>
  <c r="X22" i="3"/>
  <c r="AH49" i="3"/>
  <c r="AF49" i="3"/>
  <c r="AV6" i="9" s="1"/>
  <c r="AT22" i="3"/>
  <c r="AV6" i="10" s="1"/>
  <c r="W22" i="3"/>
  <c r="W18" i="3"/>
  <c r="W14" i="3"/>
  <c r="W10" i="3"/>
  <c r="Z25" i="3"/>
  <c r="Y24" i="3"/>
  <c r="X23" i="3"/>
  <c r="Z21" i="3"/>
  <c r="AR44" i="9" s="1"/>
  <c r="Y20" i="3"/>
  <c r="AP32" i="9" s="1"/>
  <c r="X19" i="3"/>
  <c r="Z17" i="3"/>
  <c r="AD17" i="3" s="1"/>
  <c r="AH17" i="3" s="1"/>
  <c r="AN44" i="3" s="1"/>
  <c r="Y16" i="3"/>
  <c r="AC16" i="3" s="1"/>
  <c r="X15" i="3"/>
  <c r="Z13" i="3"/>
  <c r="Z44" i="9" s="1"/>
  <c r="Y12" i="3"/>
  <c r="X32" i="9" s="1"/>
  <c r="X11" i="3"/>
  <c r="Z9" i="3"/>
  <c r="Y8" i="3"/>
  <c r="AC8" i="3" s="1"/>
  <c r="X7" i="3"/>
  <c r="W24" i="3"/>
  <c r="W20" i="3"/>
  <c r="W16" i="3"/>
  <c r="W12" i="3"/>
  <c r="W8" i="3"/>
  <c r="X25" i="3"/>
  <c r="AB25" i="3" s="1"/>
  <c r="AF25" i="3" s="1"/>
  <c r="AL52" i="3" s="1"/>
  <c r="Z23" i="3"/>
  <c r="Y22" i="3"/>
  <c r="X21" i="3"/>
  <c r="Z19" i="3"/>
  <c r="Y18" i="3"/>
  <c r="X17" i="3"/>
  <c r="Z15" i="3"/>
  <c r="Y14" i="3"/>
  <c r="AC14" i="3" s="1"/>
  <c r="X13" i="3"/>
  <c r="Z11" i="3"/>
  <c r="Y10" i="3"/>
  <c r="X9" i="3"/>
  <c r="Z7" i="3"/>
  <c r="U5" i="9"/>
  <c r="AP22" i="3"/>
  <c r="AX22" i="3" s="1"/>
  <c r="AP18" i="3"/>
  <c r="AX18" i="3" s="1"/>
  <c r="AP14" i="3"/>
  <c r="AP10" i="3"/>
  <c r="AX10" i="3" s="1"/>
  <c r="AN22" i="3"/>
  <c r="AV22" i="3" s="1"/>
  <c r="AN18" i="3"/>
  <c r="AV18" i="3" s="1"/>
  <c r="AN14" i="3"/>
  <c r="AV14" i="3" s="1"/>
  <c r="AN10" i="3"/>
  <c r="AV10" i="3" s="1"/>
  <c r="AM25" i="3"/>
  <c r="AM23" i="3"/>
  <c r="AM21" i="3"/>
  <c r="AM19" i="3"/>
  <c r="AM17" i="3"/>
  <c r="AM15" i="3"/>
  <c r="AM13" i="3"/>
  <c r="AM11" i="3"/>
  <c r="AM9" i="3"/>
  <c r="AM7" i="3"/>
  <c r="AO25" i="3"/>
  <c r="AW25" i="3" s="1"/>
  <c r="AO23" i="3"/>
  <c r="AW23" i="3" s="1"/>
  <c r="AO21" i="3"/>
  <c r="AO19" i="3"/>
  <c r="AO17" i="3"/>
  <c r="AO15" i="3"/>
  <c r="AO13" i="3"/>
  <c r="AO11" i="3"/>
  <c r="AO9" i="3"/>
  <c r="AO7" i="3"/>
  <c r="AU6" i="3" l="1"/>
  <c r="L8" i="10" s="1"/>
  <c r="C38" i="10"/>
  <c r="AU4" i="3"/>
  <c r="C28" i="10" s="1"/>
  <c r="AU3" i="3"/>
  <c r="C18" i="10" s="1"/>
  <c r="AV3" i="3"/>
  <c r="D18" i="10" s="1"/>
  <c r="AV7" i="3"/>
  <c r="M18" i="10" s="1"/>
  <c r="AV9" i="3"/>
  <c r="M38" i="10" s="1"/>
  <c r="AV11" i="3"/>
  <c r="V18" i="10" s="1"/>
  <c r="AV13" i="3"/>
  <c r="V38" i="10" s="1"/>
  <c r="AV15" i="3"/>
  <c r="AE18" i="10" s="1"/>
  <c r="AV17" i="3"/>
  <c r="AE38" i="10" s="1"/>
  <c r="AV19" i="3"/>
  <c r="AN18" i="10" s="1"/>
  <c r="AV21" i="3"/>
  <c r="AN38" i="10" s="1"/>
  <c r="AV6" i="3"/>
  <c r="M8" i="10" s="1"/>
  <c r="AV20" i="3"/>
  <c r="AN28" i="10" s="1"/>
  <c r="AV5" i="3"/>
  <c r="D38" i="10" s="1"/>
  <c r="AV16" i="3"/>
  <c r="AE28" i="10" s="1"/>
  <c r="AV4" i="3"/>
  <c r="D28" i="10" s="1"/>
  <c r="AV12" i="3"/>
  <c r="V28" i="10" s="1"/>
  <c r="AV2" i="3"/>
  <c r="N38" i="8" s="1"/>
  <c r="AE44" i="9"/>
  <c r="AN20" i="9"/>
  <c r="AM8" i="9"/>
  <c r="Q20" i="9"/>
  <c r="AI20" i="9"/>
  <c r="AN44" i="9"/>
  <c r="BA20" i="9"/>
  <c r="AD32" i="9"/>
  <c r="AA16" i="3"/>
  <c r="AE16" i="3" s="1"/>
  <c r="AK43" i="3" s="1"/>
  <c r="AC12" i="3"/>
  <c r="AG12" i="3" s="1"/>
  <c r="AM39" i="3" s="1"/>
  <c r="M44" i="9"/>
  <c r="V44" i="9"/>
  <c r="L32" i="9"/>
  <c r="V20" i="9"/>
  <c r="U8" i="9"/>
  <c r="D20" i="9"/>
  <c r="H20" i="9"/>
  <c r="C20" i="9"/>
  <c r="F20" i="9"/>
  <c r="C44" i="9"/>
  <c r="L20" i="9"/>
  <c r="L44" i="9"/>
  <c r="U20" i="9"/>
  <c r="U44" i="9"/>
  <c r="AD20" i="9"/>
  <c r="AD44" i="9"/>
  <c r="AM20" i="9"/>
  <c r="AM44" i="9"/>
  <c r="AB13" i="3"/>
  <c r="AF13" i="3" s="1"/>
  <c r="AL40" i="3" s="1"/>
  <c r="V45" i="9" s="1"/>
  <c r="AA9" i="3"/>
  <c r="AE9" i="3" s="1"/>
  <c r="AK36" i="3" s="1"/>
  <c r="AA7" i="3"/>
  <c r="AE7" i="3" s="1"/>
  <c r="AK34" i="3" s="1"/>
  <c r="AC3" i="3"/>
  <c r="AG3" i="3" s="1"/>
  <c r="U32" i="9"/>
  <c r="AM32" i="9"/>
  <c r="C8" i="9"/>
  <c r="AA2" i="3"/>
  <c r="AE2" i="3" s="1"/>
  <c r="AK29" i="3" s="1"/>
  <c r="M29" i="8" s="1"/>
  <c r="AD21" i="3"/>
  <c r="AH21" i="3" s="1"/>
  <c r="AN48" i="3" s="1"/>
  <c r="AR45" i="9" s="1"/>
  <c r="AA19" i="3"/>
  <c r="AE19" i="3" s="1"/>
  <c r="AK46" i="3" s="1"/>
  <c r="AA17" i="3"/>
  <c r="AE17" i="3" s="1"/>
  <c r="AK44" i="3" s="1"/>
  <c r="AA15" i="3"/>
  <c r="AE15" i="3" s="1"/>
  <c r="AK42" i="3" s="1"/>
  <c r="AA13" i="3"/>
  <c r="AE13" i="3" s="1"/>
  <c r="AK40" i="3" s="1"/>
  <c r="AA11" i="3"/>
  <c r="AE11" i="3" s="1"/>
  <c r="AK38" i="3" s="1"/>
  <c r="AA5" i="3"/>
  <c r="AE5" i="3" s="1"/>
  <c r="AK32" i="3" s="1"/>
  <c r="AA3" i="3"/>
  <c r="AE3" i="3" s="1"/>
  <c r="M20" i="9"/>
  <c r="AE20" i="9"/>
  <c r="AD8" i="9"/>
  <c r="L8" i="9"/>
  <c r="D32" i="9"/>
  <c r="M8" i="9"/>
  <c r="M32" i="9"/>
  <c r="V8" i="9"/>
  <c r="V32" i="9"/>
  <c r="AE8" i="9"/>
  <c r="AE32" i="9"/>
  <c r="AN8" i="9"/>
  <c r="AN32" i="9"/>
  <c r="M36" i="8"/>
  <c r="C6" i="10"/>
  <c r="C6" i="9"/>
  <c r="D8" i="9"/>
  <c r="M35" i="8"/>
  <c r="C5" i="10"/>
  <c r="C5" i="9"/>
  <c r="AW9" i="3"/>
  <c r="O38" i="10" s="1"/>
  <c r="AW13" i="3"/>
  <c r="X38" i="10" s="1"/>
  <c r="AW17" i="3"/>
  <c r="AG38" i="10" s="1"/>
  <c r="AW21" i="3"/>
  <c r="AP38" i="10" s="1"/>
  <c r="L38" i="10"/>
  <c r="U38" i="10"/>
  <c r="AD38" i="10"/>
  <c r="AM38" i="10"/>
  <c r="AV38" i="10"/>
  <c r="AX14" i="3"/>
  <c r="AI8" i="10" s="1"/>
  <c r="AW10" i="3"/>
  <c r="X8" i="10" s="1"/>
  <c r="AW14" i="3"/>
  <c r="AG8" i="10" s="1"/>
  <c r="AW18" i="3"/>
  <c r="AP8" i="10" s="1"/>
  <c r="AW7" i="3"/>
  <c r="O18" i="10" s="1"/>
  <c r="AW11" i="3"/>
  <c r="X18" i="10" s="1"/>
  <c r="AW15" i="3"/>
  <c r="AG18" i="10" s="1"/>
  <c r="AW19" i="3"/>
  <c r="AP18" i="10" s="1"/>
  <c r="L18" i="10"/>
  <c r="U18" i="10"/>
  <c r="AD18" i="10"/>
  <c r="AM18" i="10"/>
  <c r="Q44" i="9"/>
  <c r="AI44" i="9"/>
  <c r="BA44" i="9"/>
  <c r="AX7" i="3"/>
  <c r="Q18" i="10" s="1"/>
  <c r="AX11" i="3"/>
  <c r="Z18" i="10" s="1"/>
  <c r="AX15" i="3"/>
  <c r="AI18" i="10" s="1"/>
  <c r="AX19" i="3"/>
  <c r="AR18" i="10" s="1"/>
  <c r="C8" i="10"/>
  <c r="V8" i="10"/>
  <c r="AN8" i="10"/>
  <c r="AB17" i="3"/>
  <c r="AF17" i="3" s="1"/>
  <c r="AL44" i="3" s="1"/>
  <c r="AE45" i="9" s="1"/>
  <c r="AB9" i="3"/>
  <c r="AF9" i="3" s="1"/>
  <c r="AL36" i="3" s="1"/>
  <c r="M45" i="9" s="1"/>
  <c r="AE8" i="10"/>
  <c r="X8" i="9"/>
  <c r="AP8" i="9"/>
  <c r="O32" i="9"/>
  <c r="AG32" i="9"/>
  <c r="H8" i="10"/>
  <c r="AW2" i="3"/>
  <c r="P38" i="8" s="1"/>
  <c r="F8" i="9"/>
  <c r="H8" i="9"/>
  <c r="AD25" i="3"/>
  <c r="AH25" i="3" s="1"/>
  <c r="AN52" i="3" s="1"/>
  <c r="BA45" i="9" s="1"/>
  <c r="AB21" i="3"/>
  <c r="AF21" i="3" s="1"/>
  <c r="AL48" i="3" s="1"/>
  <c r="AN45" i="9" s="1"/>
  <c r="AD9" i="3"/>
  <c r="AH9" i="3" s="1"/>
  <c r="AN36" i="3" s="1"/>
  <c r="Q45" i="9" s="1"/>
  <c r="AA8" i="3"/>
  <c r="AE8" i="3" s="1"/>
  <c r="AK35" i="3" s="1"/>
  <c r="Z8" i="10"/>
  <c r="AR8" i="10"/>
  <c r="Z20" i="9"/>
  <c r="AR20" i="9"/>
  <c r="AV28" i="10"/>
  <c r="AW38" i="10"/>
  <c r="H32" i="9"/>
  <c r="Q32" i="9"/>
  <c r="Z32" i="9"/>
  <c r="AI32" i="9"/>
  <c r="AR32" i="9"/>
  <c r="Q8" i="9"/>
  <c r="Z8" i="9"/>
  <c r="AI8" i="9"/>
  <c r="AR8" i="9"/>
  <c r="H44" i="9"/>
  <c r="Q38" i="10"/>
  <c r="Z38" i="10"/>
  <c r="AI38" i="10"/>
  <c r="AR38" i="10"/>
  <c r="O44" i="9"/>
  <c r="X44" i="9"/>
  <c r="AG44" i="9"/>
  <c r="AP44" i="9"/>
  <c r="O8" i="9"/>
  <c r="AC18" i="3"/>
  <c r="AG18" i="3" s="1"/>
  <c r="AM45" i="3" s="1"/>
  <c r="AC17" i="3"/>
  <c r="AG17" i="3" s="1"/>
  <c r="AM44" i="3" s="1"/>
  <c r="AC13" i="3"/>
  <c r="AG13" i="3" s="1"/>
  <c r="AM40" i="3" s="1"/>
  <c r="AC10" i="3"/>
  <c r="AG10" i="3" s="1"/>
  <c r="AM37" i="3" s="1"/>
  <c r="AC9" i="3"/>
  <c r="AG9" i="3" s="1"/>
  <c r="AM36" i="3" s="1"/>
  <c r="AY38" i="10"/>
  <c r="AG8" i="9"/>
  <c r="AY32" i="9"/>
  <c r="O20" i="9"/>
  <c r="X20" i="9"/>
  <c r="AG20" i="9"/>
  <c r="AP20" i="9"/>
  <c r="O28" i="10"/>
  <c r="X28" i="10"/>
  <c r="AG28" i="10"/>
  <c r="AP28" i="10"/>
  <c r="F44" i="9"/>
  <c r="F32" i="9"/>
  <c r="AA18" i="3"/>
  <c r="AE18" i="3" s="1"/>
  <c r="AK45" i="3" s="1"/>
  <c r="AD13" i="3"/>
  <c r="AH13" i="3" s="1"/>
  <c r="AN40" i="3" s="1"/>
  <c r="Z45" i="9" s="1"/>
  <c r="AA10" i="3"/>
  <c r="AE10" i="3" s="1"/>
  <c r="AK37" i="3" s="1"/>
  <c r="BA8" i="10"/>
  <c r="AW20" i="9"/>
  <c r="AV8" i="9"/>
  <c r="AA14" i="3"/>
  <c r="AE14" i="3" s="1"/>
  <c r="AK41" i="3" s="1"/>
  <c r="AA12" i="3"/>
  <c r="AE12" i="3" s="1"/>
  <c r="AK39" i="3" s="1"/>
  <c r="AV18" i="10"/>
  <c r="AW8" i="10"/>
  <c r="AV32" i="9"/>
  <c r="AV44" i="9"/>
  <c r="AY8" i="10"/>
  <c r="BA18" i="10"/>
  <c r="BA8" i="9"/>
  <c r="AV20" i="9"/>
  <c r="BA32" i="9"/>
  <c r="AY18" i="10"/>
  <c r="AY8" i="9"/>
  <c r="AW44" i="9"/>
  <c r="AW8" i="9"/>
  <c r="AY20" i="9"/>
  <c r="AW32" i="9"/>
  <c r="AY44" i="9"/>
  <c r="AV8" i="10"/>
  <c r="AW18" i="10"/>
  <c r="AY28" i="10"/>
  <c r="BA38" i="10"/>
  <c r="H45" i="9"/>
  <c r="AN32" i="3"/>
  <c r="D45" i="9"/>
  <c r="AL32" i="3"/>
  <c r="AM26" i="3"/>
  <c r="AN26" i="3"/>
  <c r="AP26" i="3"/>
  <c r="AO26" i="3"/>
  <c r="AJ25" i="3"/>
  <c r="AP52" i="3" s="1"/>
  <c r="AW45" i="9"/>
  <c r="AJ21" i="3"/>
  <c r="AP48" i="3" s="1"/>
  <c r="AK2" i="3"/>
  <c r="E2" i="3" s="1"/>
  <c r="F9" i="9"/>
  <c r="AL17" i="3"/>
  <c r="AR44" i="3" s="1"/>
  <c r="AI45" i="9"/>
  <c r="AJ9" i="3"/>
  <c r="AP36" i="3" s="1"/>
  <c r="AL5" i="3"/>
  <c r="AJ5" i="3"/>
  <c r="AB2" i="3"/>
  <c r="AF2" i="3" s="1"/>
  <c r="AJ2" i="3" s="1"/>
  <c r="D2" i="3" s="1"/>
  <c r="AA25" i="3"/>
  <c r="AE25" i="3" s="1"/>
  <c r="AK52" i="3" s="1"/>
  <c r="AA24" i="3"/>
  <c r="AE24" i="3" s="1"/>
  <c r="AK51" i="3" s="1"/>
  <c r="AA23" i="3"/>
  <c r="AE23" i="3" s="1"/>
  <c r="AK50" i="3" s="1"/>
  <c r="AA22" i="3"/>
  <c r="AE22" i="3" s="1"/>
  <c r="AK49" i="3" s="1"/>
  <c r="AA21" i="3"/>
  <c r="AE21" i="3" s="1"/>
  <c r="AK48" i="3" s="1"/>
  <c r="AA20" i="3"/>
  <c r="AE20" i="3" s="1"/>
  <c r="AK47" i="3" s="1"/>
  <c r="AD24" i="3"/>
  <c r="AH24" i="3" s="1"/>
  <c r="AN51" i="3" s="1"/>
  <c r="AB24" i="3"/>
  <c r="AF24" i="3" s="1"/>
  <c r="AL51" i="3" s="1"/>
  <c r="AD23" i="3"/>
  <c r="AH23" i="3" s="1"/>
  <c r="AN50" i="3" s="1"/>
  <c r="AB23" i="3"/>
  <c r="AF23" i="3" s="1"/>
  <c r="AL50" i="3" s="1"/>
  <c r="AD22" i="3"/>
  <c r="AH22" i="3" s="1"/>
  <c r="AN49" i="3" s="1"/>
  <c r="AB22" i="3"/>
  <c r="AF22" i="3" s="1"/>
  <c r="AL49" i="3" s="1"/>
  <c r="AD20" i="3"/>
  <c r="AH20" i="3" s="1"/>
  <c r="AN47" i="3" s="1"/>
  <c r="AB20" i="3"/>
  <c r="AF20" i="3" s="1"/>
  <c r="AL47" i="3" s="1"/>
  <c r="AD19" i="3"/>
  <c r="AH19" i="3" s="1"/>
  <c r="AN46" i="3" s="1"/>
  <c r="AB19" i="3"/>
  <c r="AF19" i="3" s="1"/>
  <c r="AL46" i="3" s="1"/>
  <c r="AD18" i="3"/>
  <c r="AH18" i="3" s="1"/>
  <c r="AN45" i="3" s="1"/>
  <c r="AB18" i="3"/>
  <c r="AF18" i="3" s="1"/>
  <c r="AL45" i="3" s="1"/>
  <c r="AD16" i="3"/>
  <c r="AH16" i="3" s="1"/>
  <c r="AN43" i="3" s="1"/>
  <c r="AB16" i="3"/>
  <c r="AF16" i="3" s="1"/>
  <c r="AL43" i="3" s="1"/>
  <c r="AD15" i="3"/>
  <c r="AH15" i="3" s="1"/>
  <c r="AN42" i="3" s="1"/>
  <c r="AB15" i="3"/>
  <c r="AF15" i="3" s="1"/>
  <c r="AL42" i="3" s="1"/>
  <c r="AD14" i="3"/>
  <c r="AB14" i="3"/>
  <c r="AF14" i="3" s="1"/>
  <c r="AD12" i="3"/>
  <c r="AH12" i="3" s="1"/>
  <c r="AN39" i="3" s="1"/>
  <c r="AB12" i="3"/>
  <c r="AF12" i="3" s="1"/>
  <c r="AL39" i="3" s="1"/>
  <c r="AD11" i="3"/>
  <c r="AH11" i="3" s="1"/>
  <c r="AN38" i="3" s="1"/>
  <c r="AB11" i="3"/>
  <c r="AF11" i="3" s="1"/>
  <c r="AL38" i="3" s="1"/>
  <c r="AD10" i="3"/>
  <c r="AH10" i="3" s="1"/>
  <c r="AN37" i="3" s="1"/>
  <c r="AB10" i="3"/>
  <c r="AF10" i="3" s="1"/>
  <c r="AL37" i="3" s="1"/>
  <c r="AD8" i="3"/>
  <c r="AH8" i="3" s="1"/>
  <c r="AN35" i="3" s="1"/>
  <c r="AB8" i="3"/>
  <c r="AF8" i="3" s="1"/>
  <c r="AL35" i="3" s="1"/>
  <c r="AD7" i="3"/>
  <c r="AH7" i="3" s="1"/>
  <c r="AN34" i="3" s="1"/>
  <c r="AB7" i="3"/>
  <c r="AF7" i="3" s="1"/>
  <c r="AL34" i="3" s="1"/>
  <c r="AD6" i="3"/>
  <c r="AH6" i="3" s="1"/>
  <c r="AN33" i="3" s="1"/>
  <c r="AB6" i="3"/>
  <c r="AF6" i="3" s="1"/>
  <c r="AL33" i="3" s="1"/>
  <c r="AD4" i="3"/>
  <c r="AH4" i="3" s="1"/>
  <c r="AN31" i="3" s="1"/>
  <c r="AB4" i="3"/>
  <c r="AF4" i="3" s="1"/>
  <c r="AL31" i="3" s="1"/>
  <c r="AD3" i="3"/>
  <c r="AH3" i="3" s="1"/>
  <c r="AB3" i="3"/>
  <c r="AF3" i="3" s="1"/>
  <c r="AD2" i="3"/>
  <c r="AH2" i="3" s="1"/>
  <c r="AC25" i="3"/>
  <c r="AG25" i="3" s="1"/>
  <c r="AM52" i="3" s="1"/>
  <c r="AC24" i="3"/>
  <c r="AG24" i="3" s="1"/>
  <c r="AM51" i="3" s="1"/>
  <c r="AC23" i="3"/>
  <c r="AG23" i="3" s="1"/>
  <c r="AM50" i="3" s="1"/>
  <c r="AC22" i="3"/>
  <c r="AG22" i="3" s="1"/>
  <c r="AM49" i="3" s="1"/>
  <c r="AC21" i="3"/>
  <c r="AG21" i="3" s="1"/>
  <c r="AM48" i="3" s="1"/>
  <c r="AC20" i="3"/>
  <c r="AG20" i="3" s="1"/>
  <c r="AM47" i="3" s="1"/>
  <c r="AG19" i="3"/>
  <c r="AM46" i="3" s="1"/>
  <c r="AG16" i="3"/>
  <c r="AM43" i="3" s="1"/>
  <c r="AG15" i="3"/>
  <c r="AM42" i="3" s="1"/>
  <c r="AG14" i="3"/>
  <c r="AG11" i="3"/>
  <c r="AM38" i="3" s="1"/>
  <c r="AG8" i="3"/>
  <c r="AM35" i="3" s="1"/>
  <c r="AG7" i="3"/>
  <c r="AM34" i="3" s="1"/>
  <c r="AG6" i="3"/>
  <c r="AM33" i="3" s="1"/>
  <c r="AE6" i="3"/>
  <c r="AK33" i="3" s="1"/>
  <c r="AG5" i="3"/>
  <c r="AM32" i="3" s="1"/>
  <c r="AG4" i="3"/>
  <c r="AM31" i="3" s="1"/>
  <c r="AE4" i="3"/>
  <c r="AK31" i="3" s="1"/>
  <c r="Q32" i="3"/>
  <c r="D8" i="10" l="1"/>
  <c r="AI2" i="3"/>
  <c r="AO29" i="3" s="1"/>
  <c r="M30" i="8" s="1"/>
  <c r="C9" i="9"/>
  <c r="AJ13" i="3"/>
  <c r="AP40" i="3" s="1"/>
  <c r="V46" i="9" s="1"/>
  <c r="AL21" i="3"/>
  <c r="AR48" i="3" s="1"/>
  <c r="AR46" i="9" s="1"/>
  <c r="AL9" i="3"/>
  <c r="AR36" i="3" s="1"/>
  <c r="Q46" i="9" s="1"/>
  <c r="AL13" i="3"/>
  <c r="AR40" i="3" s="1"/>
  <c r="Z46" i="9" s="1"/>
  <c r="AJ17" i="3"/>
  <c r="AP44" i="3" s="1"/>
  <c r="AE46" i="9" s="1"/>
  <c r="AL25" i="3"/>
  <c r="AR52" i="3" s="1"/>
  <c r="BA46" i="9" s="1"/>
  <c r="F8" i="10"/>
  <c r="AK30" i="3"/>
  <c r="C21" i="9" s="1"/>
  <c r="AN29" i="3"/>
  <c r="AN30" i="3"/>
  <c r="H21" i="9" s="1"/>
  <c r="F5" i="3"/>
  <c r="AR32" i="3"/>
  <c r="AQ29" i="3"/>
  <c r="AM30" i="3"/>
  <c r="F21" i="9" s="1"/>
  <c r="AM41" i="3"/>
  <c r="AG9" i="9" s="1"/>
  <c r="AL30" i="3"/>
  <c r="D21" i="9" s="1"/>
  <c r="AL41" i="3"/>
  <c r="AE9" i="9" s="1"/>
  <c r="AL29" i="3"/>
  <c r="D46" i="9"/>
  <c r="AP32" i="3"/>
  <c r="F33" i="9"/>
  <c r="F45" i="9"/>
  <c r="D33" i="9"/>
  <c r="H46" i="9"/>
  <c r="C33" i="9"/>
  <c r="C45" i="9"/>
  <c r="H33" i="9"/>
  <c r="AI6" i="3"/>
  <c r="AO33" i="3" s="1"/>
  <c r="L9" i="9"/>
  <c r="AI7" i="3"/>
  <c r="AO34" i="3" s="1"/>
  <c r="L21" i="9"/>
  <c r="AI8" i="3"/>
  <c r="AO35" i="3" s="1"/>
  <c r="L33" i="9"/>
  <c r="AI9" i="3"/>
  <c r="AO36" i="3" s="1"/>
  <c r="L45" i="9"/>
  <c r="AI10" i="3"/>
  <c r="AO37" i="3" s="1"/>
  <c r="U9" i="9"/>
  <c r="AI11" i="3"/>
  <c r="AO38" i="3" s="1"/>
  <c r="U21" i="9"/>
  <c r="AI12" i="3"/>
  <c r="AO39" i="3" s="1"/>
  <c r="U33" i="9"/>
  <c r="AI13" i="3"/>
  <c r="AO40" i="3" s="1"/>
  <c r="U45" i="9"/>
  <c r="AI14" i="3"/>
  <c r="AO41" i="3" s="1"/>
  <c r="AD9" i="9"/>
  <c r="AI15" i="3"/>
  <c r="AO42" i="3" s="1"/>
  <c r="AD21" i="9"/>
  <c r="AI16" i="3"/>
  <c r="AO43" i="3" s="1"/>
  <c r="AD33" i="9"/>
  <c r="AI17" i="3"/>
  <c r="AO44" i="3" s="1"/>
  <c r="AD45" i="9"/>
  <c r="AI18" i="3"/>
  <c r="AO45" i="3" s="1"/>
  <c r="AM9" i="9"/>
  <c r="AI19" i="3"/>
  <c r="AO46" i="3" s="1"/>
  <c r="AM21" i="9"/>
  <c r="AK20" i="3"/>
  <c r="AQ47" i="3" s="1"/>
  <c r="AP33" i="9"/>
  <c r="AK22" i="3"/>
  <c r="AQ49" i="3" s="1"/>
  <c r="AY9" i="9"/>
  <c r="AK24" i="3"/>
  <c r="AQ51" i="3" s="1"/>
  <c r="AY33" i="9"/>
  <c r="AL6" i="3"/>
  <c r="AR33" i="3" s="1"/>
  <c r="Q9" i="9"/>
  <c r="AL7" i="3"/>
  <c r="AR34" i="3" s="1"/>
  <c r="Q21" i="9"/>
  <c r="AL8" i="3"/>
  <c r="AR35" i="3" s="1"/>
  <c r="Q33" i="9"/>
  <c r="AL10" i="3"/>
  <c r="AR37" i="3" s="1"/>
  <c r="Z9" i="9"/>
  <c r="AL11" i="3"/>
  <c r="AR38" i="3" s="1"/>
  <c r="Z21" i="9"/>
  <c r="AL12" i="3"/>
  <c r="AR39" i="3" s="1"/>
  <c r="Z33" i="9"/>
  <c r="AL15" i="3"/>
  <c r="AR42" i="3" s="1"/>
  <c r="AI21" i="9"/>
  <c r="AL16" i="3"/>
  <c r="AR43" i="3" s="1"/>
  <c r="AI33" i="9"/>
  <c r="AL18" i="3"/>
  <c r="AR45" i="3" s="1"/>
  <c r="AR9" i="9"/>
  <c r="AL19" i="3"/>
  <c r="AR46" i="3" s="1"/>
  <c r="AR21" i="9"/>
  <c r="AL20" i="3"/>
  <c r="AR47" i="3" s="1"/>
  <c r="AR33" i="9"/>
  <c r="AL22" i="3"/>
  <c r="AR49" i="3" s="1"/>
  <c r="BA9" i="9"/>
  <c r="AL23" i="3"/>
  <c r="AR50" i="3" s="1"/>
  <c r="BA21" i="9"/>
  <c r="AL24" i="3"/>
  <c r="AR51" i="3" s="1"/>
  <c r="BA33" i="9"/>
  <c r="AI21" i="3"/>
  <c r="AO48" i="3" s="1"/>
  <c r="AM45" i="9"/>
  <c r="AI23" i="3"/>
  <c r="AO50" i="3" s="1"/>
  <c r="AV21" i="9"/>
  <c r="AI25" i="3"/>
  <c r="AO52" i="3" s="1"/>
  <c r="AV45" i="9"/>
  <c r="AK6" i="3"/>
  <c r="AQ33" i="3" s="1"/>
  <c r="O9" i="9"/>
  <c r="AK7" i="3"/>
  <c r="AQ34" i="3" s="1"/>
  <c r="O21" i="9"/>
  <c r="AK8" i="3"/>
  <c r="AQ35" i="3" s="1"/>
  <c r="O33" i="9"/>
  <c r="AK9" i="3"/>
  <c r="AQ36" i="3" s="1"/>
  <c r="O45" i="9"/>
  <c r="AK10" i="3"/>
  <c r="AQ37" i="3" s="1"/>
  <c r="X9" i="9"/>
  <c r="AK11" i="3"/>
  <c r="AQ38" i="3" s="1"/>
  <c r="X21" i="9"/>
  <c r="AK12" i="3"/>
  <c r="AQ39" i="3" s="1"/>
  <c r="X33" i="9"/>
  <c r="AK13" i="3"/>
  <c r="AQ40" i="3" s="1"/>
  <c r="X45" i="9"/>
  <c r="AK15" i="3"/>
  <c r="AQ42" i="3" s="1"/>
  <c r="AG21" i="9"/>
  <c r="AK16" i="3"/>
  <c r="AQ43" i="3" s="1"/>
  <c r="AG33" i="9"/>
  <c r="AK17" i="3"/>
  <c r="AQ44" i="3" s="1"/>
  <c r="AG45" i="9"/>
  <c r="AK18" i="3"/>
  <c r="AQ45" i="3" s="1"/>
  <c r="AP9" i="9"/>
  <c r="AK19" i="3"/>
  <c r="AQ46" i="3" s="1"/>
  <c r="AP21" i="9"/>
  <c r="AK21" i="3"/>
  <c r="AQ48" i="3" s="1"/>
  <c r="AP45" i="9"/>
  <c r="AK23" i="3"/>
  <c r="AQ50" i="3" s="1"/>
  <c r="AY21" i="9"/>
  <c r="AK25" i="3"/>
  <c r="AQ52" i="3" s="1"/>
  <c r="AY45" i="9"/>
  <c r="AJ6" i="3"/>
  <c r="AP33" i="3" s="1"/>
  <c r="M9" i="9"/>
  <c r="AJ7" i="3"/>
  <c r="AP34" i="3" s="1"/>
  <c r="M21" i="9"/>
  <c r="AJ8" i="3"/>
  <c r="AP35" i="3" s="1"/>
  <c r="M33" i="9"/>
  <c r="AJ10" i="3"/>
  <c r="AP37" i="3" s="1"/>
  <c r="V9" i="9"/>
  <c r="AJ11" i="3"/>
  <c r="AP38" i="3" s="1"/>
  <c r="V21" i="9"/>
  <c r="AJ12" i="3"/>
  <c r="AP39" i="3" s="1"/>
  <c r="V33" i="9"/>
  <c r="AJ15" i="3"/>
  <c r="AP42" i="3" s="1"/>
  <c r="AE21" i="9"/>
  <c r="AJ16" i="3"/>
  <c r="AP43" i="3" s="1"/>
  <c r="AE33" i="9"/>
  <c r="AJ18" i="3"/>
  <c r="AP45" i="3" s="1"/>
  <c r="AN9" i="9"/>
  <c r="AJ19" i="3"/>
  <c r="AP46" i="3" s="1"/>
  <c r="AN21" i="9"/>
  <c r="AJ20" i="3"/>
  <c r="AP47" i="3" s="1"/>
  <c r="AN33" i="9"/>
  <c r="AJ22" i="3"/>
  <c r="AP49" i="3" s="1"/>
  <c r="AW9" i="9"/>
  <c r="AJ23" i="3"/>
  <c r="AP50" i="3" s="1"/>
  <c r="AW21" i="9"/>
  <c r="AJ24" i="3"/>
  <c r="AP51" i="3" s="1"/>
  <c r="AW33" i="9"/>
  <c r="AI20" i="3"/>
  <c r="AO47" i="3" s="1"/>
  <c r="AM33" i="9"/>
  <c r="AI22" i="3"/>
  <c r="AO49" i="3" s="1"/>
  <c r="AV9" i="9"/>
  <c r="AI24" i="3"/>
  <c r="AO51" i="3" s="1"/>
  <c r="AV33" i="9"/>
  <c r="D5" i="3"/>
  <c r="D9" i="3"/>
  <c r="M46" i="9"/>
  <c r="F9" i="3"/>
  <c r="F17" i="3"/>
  <c r="AI46" i="9"/>
  <c r="D21" i="3"/>
  <c r="AN46" i="9"/>
  <c r="D25" i="3"/>
  <c r="AW46" i="9"/>
  <c r="AK3" i="3"/>
  <c r="AK4" i="3"/>
  <c r="AK5" i="3"/>
  <c r="AK14" i="3"/>
  <c r="AQ41" i="3" s="1"/>
  <c r="AJ3" i="3"/>
  <c r="AP30" i="3" s="1"/>
  <c r="AJ4" i="3"/>
  <c r="AJ14" i="3"/>
  <c r="AI3" i="3"/>
  <c r="AO30" i="3" s="1"/>
  <c r="AI4" i="3"/>
  <c r="AI5" i="3"/>
  <c r="AL3" i="3"/>
  <c r="AL4" i="3"/>
  <c r="AR31" i="3" s="1"/>
  <c r="AH14" i="3"/>
  <c r="AL2" i="3"/>
  <c r="Q33" i="3"/>
  <c r="K30" i="3"/>
  <c r="H30" i="3"/>
  <c r="J30" i="3" s="1"/>
  <c r="E30" i="3"/>
  <c r="B30" i="3"/>
  <c r="F21" i="3" l="1"/>
  <c r="C10" i="9"/>
  <c r="D17" i="3"/>
  <c r="D13" i="3"/>
  <c r="C2" i="3"/>
  <c r="D30" i="3" s="1"/>
  <c r="D9" i="9"/>
  <c r="N29" i="8"/>
  <c r="H9" i="9"/>
  <c r="R29" i="8"/>
  <c r="F10" i="9"/>
  <c r="P30" i="8"/>
  <c r="F25" i="3"/>
  <c r="F13" i="3"/>
  <c r="AR29" i="3"/>
  <c r="C46" i="9"/>
  <c r="AO32" i="3"/>
  <c r="F34" i="9"/>
  <c r="AQ31" i="3"/>
  <c r="D34" i="9"/>
  <c r="AP31" i="3"/>
  <c r="AP29" i="3"/>
  <c r="AN41" i="3"/>
  <c r="AI9" i="9" s="1"/>
  <c r="AR30" i="3"/>
  <c r="H22" i="9" s="1"/>
  <c r="C34" i="9"/>
  <c r="AO31" i="3"/>
  <c r="AP41" i="3"/>
  <c r="AE10" i="9" s="1"/>
  <c r="F46" i="9"/>
  <c r="AQ32" i="3"/>
  <c r="AQ30" i="3"/>
  <c r="F22" i="9" s="1"/>
  <c r="H34" i="9"/>
  <c r="C5" i="3"/>
  <c r="C4" i="3"/>
  <c r="C3" i="3"/>
  <c r="D4" i="3"/>
  <c r="D3" i="3"/>
  <c r="E14" i="3"/>
  <c r="AG10" i="9"/>
  <c r="E5" i="3"/>
  <c r="E4" i="3"/>
  <c r="AV34" i="9"/>
  <c r="C24" i="3"/>
  <c r="C22" i="3"/>
  <c r="AV10" i="9"/>
  <c r="AM34" i="9"/>
  <c r="C20" i="3"/>
  <c r="D24" i="3"/>
  <c r="AW34" i="9"/>
  <c r="D23" i="3"/>
  <c r="AW22" i="9"/>
  <c r="D22" i="3"/>
  <c r="AW10" i="9"/>
  <c r="D20" i="3"/>
  <c r="AN34" i="9"/>
  <c r="D19" i="3"/>
  <c r="AN22" i="9"/>
  <c r="D18" i="3"/>
  <c r="AN10" i="9"/>
  <c r="D16" i="3"/>
  <c r="AE34" i="9"/>
  <c r="D15" i="3"/>
  <c r="AE22" i="9"/>
  <c r="D12" i="3"/>
  <c r="V34" i="9"/>
  <c r="D11" i="3"/>
  <c r="V22" i="9"/>
  <c r="D10" i="3"/>
  <c r="V10" i="9"/>
  <c r="D8" i="3"/>
  <c r="M34" i="9"/>
  <c r="D7" i="3"/>
  <c r="M22" i="9"/>
  <c r="D6" i="3"/>
  <c r="M10" i="9"/>
  <c r="E25" i="3"/>
  <c r="AY46" i="9"/>
  <c r="E23" i="3"/>
  <c r="AY22" i="9"/>
  <c r="E21" i="3"/>
  <c r="AP46" i="9"/>
  <c r="E19" i="3"/>
  <c r="AP22" i="9"/>
  <c r="E18" i="3"/>
  <c r="AP10" i="9"/>
  <c r="E17" i="3"/>
  <c r="AG46" i="9"/>
  <c r="E16" i="3"/>
  <c r="AG34" i="9"/>
  <c r="E15" i="3"/>
  <c r="AG22" i="9"/>
  <c r="E13" i="3"/>
  <c r="X46" i="9"/>
  <c r="E12" i="3"/>
  <c r="X34" i="9"/>
  <c r="E11" i="3"/>
  <c r="X22" i="9"/>
  <c r="E10" i="3"/>
  <c r="X10" i="9"/>
  <c r="E9" i="3"/>
  <c r="O46" i="9"/>
  <c r="E8" i="3"/>
  <c r="O34" i="9"/>
  <c r="E7" i="3"/>
  <c r="O22" i="9"/>
  <c r="E6" i="3"/>
  <c r="O10" i="9"/>
  <c r="AV46" i="9"/>
  <c r="C25" i="3"/>
  <c r="AV22" i="9"/>
  <c r="C23" i="3"/>
  <c r="AM46" i="9"/>
  <c r="C21" i="3"/>
  <c r="F24" i="3"/>
  <c r="BA34" i="9"/>
  <c r="F23" i="3"/>
  <c r="BA22" i="9"/>
  <c r="F22" i="3"/>
  <c r="BA10" i="9"/>
  <c r="F20" i="3"/>
  <c r="AR34" i="9"/>
  <c r="F19" i="3"/>
  <c r="AR22" i="9"/>
  <c r="F18" i="3"/>
  <c r="AR10" i="9"/>
  <c r="F16" i="3"/>
  <c r="AI34" i="9"/>
  <c r="F15" i="3"/>
  <c r="AI22" i="9"/>
  <c r="F12" i="3"/>
  <c r="Z34" i="9"/>
  <c r="F11" i="3"/>
  <c r="Z22" i="9"/>
  <c r="F10" i="3"/>
  <c r="Z10" i="9"/>
  <c r="F8" i="3"/>
  <c r="Q34" i="9"/>
  <c r="F7" i="3"/>
  <c r="Q22" i="9"/>
  <c r="F6" i="3"/>
  <c r="Q10" i="9"/>
  <c r="E24" i="3"/>
  <c r="AY34" i="9"/>
  <c r="E22" i="3"/>
  <c r="AY10" i="9"/>
  <c r="E20" i="3"/>
  <c r="AP34" i="9"/>
  <c r="AM22" i="9"/>
  <c r="C19" i="3"/>
  <c r="C18" i="3"/>
  <c r="R18" i="3" s="1"/>
  <c r="T18" i="3" s="1"/>
  <c r="AM10" i="9"/>
  <c r="AD46" i="9"/>
  <c r="C17" i="3"/>
  <c r="AD34" i="9"/>
  <c r="C16" i="3"/>
  <c r="AD22" i="9"/>
  <c r="C15" i="3"/>
  <c r="C14" i="3"/>
  <c r="AD10" i="9"/>
  <c r="U46" i="9"/>
  <c r="C13" i="3"/>
  <c r="U34" i="9"/>
  <c r="C12" i="3"/>
  <c r="U22" i="9"/>
  <c r="C11" i="3"/>
  <c r="C10" i="3"/>
  <c r="R10" i="3" s="1"/>
  <c r="T10" i="3" s="1"/>
  <c r="U10" i="9"/>
  <c r="L46" i="9"/>
  <c r="C9" i="3"/>
  <c r="L34" i="9"/>
  <c r="C8" i="3"/>
  <c r="L22" i="9"/>
  <c r="C7" i="3"/>
  <c r="C6" i="3"/>
  <c r="L10" i="9"/>
  <c r="AJ26" i="3"/>
  <c r="F30" i="3"/>
  <c r="F2" i="3"/>
  <c r="F4" i="3"/>
  <c r="F3" i="3"/>
  <c r="D14" i="3"/>
  <c r="E3" i="3"/>
  <c r="AK26" i="3"/>
  <c r="AI26" i="3"/>
  <c r="AL14" i="3"/>
  <c r="AR41" i="3" s="1"/>
  <c r="R6" i="3" l="1"/>
  <c r="T6" i="3" s="1"/>
  <c r="U6" i="3" s="1"/>
  <c r="AD33" i="3" s="1"/>
  <c r="N3" i="9" s="1"/>
  <c r="D10" i="9"/>
  <c r="N30" i="8"/>
  <c r="H10" i="9"/>
  <c r="R30" i="8"/>
  <c r="E26" i="3"/>
  <c r="H40" i="8" s="1"/>
  <c r="R7" i="3"/>
  <c r="T7" i="3" s="1"/>
  <c r="V7" i="3" s="1"/>
  <c r="AR7" i="3" s="1"/>
  <c r="N13" i="10" s="1"/>
  <c r="R8" i="3"/>
  <c r="T8" i="3" s="1"/>
  <c r="V8" i="3" s="1"/>
  <c r="AR8" i="3" s="1"/>
  <c r="N23" i="10" s="1"/>
  <c r="R9" i="3"/>
  <c r="T9" i="3" s="1"/>
  <c r="V9" i="3" s="1"/>
  <c r="AR9" i="3" s="1"/>
  <c r="N33" i="10" s="1"/>
  <c r="R11" i="3"/>
  <c r="T11" i="3" s="1"/>
  <c r="V11" i="3" s="1"/>
  <c r="AR11" i="3" s="1"/>
  <c r="W13" i="10" s="1"/>
  <c r="R12" i="3"/>
  <c r="T12" i="3" s="1"/>
  <c r="V12" i="3" s="1"/>
  <c r="AR12" i="3" s="1"/>
  <c r="W23" i="10" s="1"/>
  <c r="R13" i="3"/>
  <c r="T13" i="3" s="1"/>
  <c r="U13" i="3" s="1"/>
  <c r="AD40" i="3" s="1"/>
  <c r="W39" i="9" s="1"/>
  <c r="R15" i="3"/>
  <c r="T15" i="3" s="1"/>
  <c r="V15" i="3" s="1"/>
  <c r="AR15" i="3" s="1"/>
  <c r="AF13" i="10" s="1"/>
  <c r="R16" i="3"/>
  <c r="T16" i="3" s="1"/>
  <c r="V16" i="3" s="1"/>
  <c r="AR16" i="3" s="1"/>
  <c r="AF23" i="10" s="1"/>
  <c r="R17" i="3"/>
  <c r="T17" i="3" s="1"/>
  <c r="V17" i="3" s="1"/>
  <c r="AR17" i="3" s="1"/>
  <c r="AF33" i="10" s="1"/>
  <c r="R19" i="3"/>
  <c r="T19" i="3" s="1"/>
  <c r="V19" i="3" s="1"/>
  <c r="AR19" i="3" s="1"/>
  <c r="AO13" i="10" s="1"/>
  <c r="R21" i="3"/>
  <c r="T21" i="3" s="1"/>
  <c r="V21" i="3" s="1"/>
  <c r="AR21" i="3" s="1"/>
  <c r="AO33" i="10" s="1"/>
  <c r="R23" i="3"/>
  <c r="T23" i="3" s="1"/>
  <c r="V23" i="3" s="1"/>
  <c r="AR23" i="3" s="1"/>
  <c r="AX13" i="10" s="1"/>
  <c r="R25" i="3"/>
  <c r="T25" i="3" s="1"/>
  <c r="V25" i="3" s="1"/>
  <c r="AR25" i="3" s="1"/>
  <c r="AX33" i="10" s="1"/>
  <c r="D22" i="9"/>
  <c r="C22" i="9"/>
  <c r="G30" i="3"/>
  <c r="B31" i="3" s="1"/>
  <c r="U7" i="3"/>
  <c r="AD34" i="3" s="1"/>
  <c r="N15" i="9" s="1"/>
  <c r="U8" i="3"/>
  <c r="AD35" i="3" s="1"/>
  <c r="N27" i="9" s="1"/>
  <c r="U12" i="3"/>
  <c r="AD39" i="3" s="1"/>
  <c r="W27" i="9" s="1"/>
  <c r="V13" i="3"/>
  <c r="AR13" i="3" s="1"/>
  <c r="W33" i="10" s="1"/>
  <c r="U15" i="3"/>
  <c r="AD42" i="3" s="1"/>
  <c r="AF15" i="9" s="1"/>
  <c r="U16" i="3"/>
  <c r="AD43" i="3" s="1"/>
  <c r="AF27" i="9" s="1"/>
  <c r="R20" i="3"/>
  <c r="T20" i="3" s="1"/>
  <c r="R24" i="3"/>
  <c r="T24" i="3" s="1"/>
  <c r="U10" i="3"/>
  <c r="AD37" i="3" s="1"/>
  <c r="W3" i="9" s="1"/>
  <c r="V10" i="3"/>
  <c r="AR10" i="3" s="1"/>
  <c r="W3" i="10" s="1"/>
  <c r="U18" i="3"/>
  <c r="AD45" i="3" s="1"/>
  <c r="AO3" i="9" s="1"/>
  <c r="V18" i="3"/>
  <c r="AR18" i="3" s="1"/>
  <c r="AO3" i="10" s="1"/>
  <c r="F14" i="3"/>
  <c r="R14" i="3" s="1"/>
  <c r="T14" i="3" s="1"/>
  <c r="AI10" i="9"/>
  <c r="R22" i="3"/>
  <c r="T22" i="3" s="1"/>
  <c r="M30" i="3"/>
  <c r="AL26" i="3"/>
  <c r="R3" i="3"/>
  <c r="T3" i="3" s="1"/>
  <c r="C26" i="3"/>
  <c r="R4" i="3"/>
  <c r="T4" i="3" s="1"/>
  <c r="R5" i="3"/>
  <c r="T5" i="3" s="1"/>
  <c r="D26" i="3"/>
  <c r="R2" i="3"/>
  <c r="T2" i="3" s="1"/>
  <c r="I2" i="3"/>
  <c r="L30" i="3"/>
  <c r="I30" i="3"/>
  <c r="C30" i="3"/>
  <c r="U19" i="3" l="1"/>
  <c r="AD46" i="3" s="1"/>
  <c r="AO15" i="9" s="1"/>
  <c r="V6" i="3"/>
  <c r="AR6" i="3" s="1"/>
  <c r="N3" i="10" s="1"/>
  <c r="U21" i="3"/>
  <c r="AD48" i="3" s="1"/>
  <c r="AO39" i="9" s="1"/>
  <c r="U17" i="3"/>
  <c r="AD44" i="3" s="1"/>
  <c r="AF39" i="9" s="1"/>
  <c r="G40" i="8"/>
  <c r="D27" i="3"/>
  <c r="E40" i="8" s="1"/>
  <c r="F40" i="8"/>
  <c r="C27" i="3"/>
  <c r="U9" i="3"/>
  <c r="AD36" i="3" s="1"/>
  <c r="N39" i="9" s="1"/>
  <c r="U25" i="3"/>
  <c r="AD52" i="3" s="1"/>
  <c r="AX39" i="9" s="1"/>
  <c r="U23" i="3"/>
  <c r="AD50" i="3" s="1"/>
  <c r="AX15" i="9" s="1"/>
  <c r="U11" i="3"/>
  <c r="AD38" i="3" s="1"/>
  <c r="W15" i="9" s="1"/>
  <c r="V14" i="3"/>
  <c r="AR14" i="3" s="1"/>
  <c r="AF3" i="10" s="1"/>
  <c r="U14" i="3"/>
  <c r="AD41" i="3" s="1"/>
  <c r="AF3" i="9" s="1"/>
  <c r="J2" i="3"/>
  <c r="AZ2" i="3" s="1"/>
  <c r="S36" i="8" s="1"/>
  <c r="F26" i="3"/>
  <c r="I40" i="8" s="1"/>
  <c r="E31" i="3"/>
  <c r="U22" i="3"/>
  <c r="AD49" i="3" s="1"/>
  <c r="AX3" i="9" s="1"/>
  <c r="V22" i="3"/>
  <c r="AR22" i="3" s="1"/>
  <c r="AX3" i="10" s="1"/>
  <c r="U24" i="3"/>
  <c r="AD51" i="3" s="1"/>
  <c r="AX27" i="9" s="1"/>
  <c r="V24" i="3"/>
  <c r="AR24" i="3" s="1"/>
  <c r="AX23" i="10" s="1"/>
  <c r="U20" i="3"/>
  <c r="AD47" i="3" s="1"/>
  <c r="AO27" i="9" s="1"/>
  <c r="V20" i="3"/>
  <c r="AR20" i="3" s="1"/>
  <c r="AO23" i="10" s="1"/>
  <c r="H31" i="3"/>
  <c r="J31" i="3" s="1"/>
  <c r="K31" i="3"/>
  <c r="M31" i="3" s="1"/>
  <c r="U5" i="3"/>
  <c r="V5" i="3"/>
  <c r="AR5" i="3" s="1"/>
  <c r="E33" i="10" s="1"/>
  <c r="U2" i="3"/>
  <c r="AD29" i="3" s="1"/>
  <c r="V2" i="3"/>
  <c r="AR2" i="3" s="1"/>
  <c r="U4" i="3"/>
  <c r="V4" i="3"/>
  <c r="AR4" i="3" s="1"/>
  <c r="E23" i="10" s="1"/>
  <c r="U3" i="3"/>
  <c r="V3" i="3"/>
  <c r="AR3" i="3" s="1"/>
  <c r="E13" i="10" s="1"/>
  <c r="K2" i="3"/>
  <c r="M2" i="3"/>
  <c r="G2" i="3"/>
  <c r="L31" i="3"/>
  <c r="O37" i="3" l="1"/>
  <c r="E39" i="8"/>
  <c r="E3" i="10"/>
  <c r="O33" i="8"/>
  <c r="O23" i="8"/>
  <c r="E3" i="9"/>
  <c r="I6" i="10"/>
  <c r="AT29" i="3"/>
  <c r="N2" i="3"/>
  <c r="H2" i="3"/>
  <c r="AY2" i="3" s="1"/>
  <c r="S35" i="8" s="1"/>
  <c r="L2" i="3"/>
  <c r="BA2" i="3" s="1"/>
  <c r="S37" i="8" s="1"/>
  <c r="AD30" i="3"/>
  <c r="E15" i="9" s="1"/>
  <c r="AD31" i="3"/>
  <c r="E27" i="9" s="1"/>
  <c r="AD32" i="3"/>
  <c r="E39" i="9" s="1"/>
  <c r="I31" i="3"/>
  <c r="K3" i="3" s="1"/>
  <c r="H32" i="3"/>
  <c r="J32" i="3" s="1"/>
  <c r="K32" i="3"/>
  <c r="M32" i="3" s="1"/>
  <c r="M3" i="3"/>
  <c r="C31" i="3"/>
  <c r="D31" i="3" s="1"/>
  <c r="F31" i="3"/>
  <c r="G31" i="3" s="1"/>
  <c r="P37" i="3" l="1"/>
  <c r="C41" i="8" s="1"/>
  <c r="R37" i="3"/>
  <c r="E41" i="8" s="1"/>
  <c r="I8" i="9"/>
  <c r="S28" i="8"/>
  <c r="BB2" i="3"/>
  <c r="S38" i="8" s="1"/>
  <c r="I7" i="10"/>
  <c r="I5" i="10"/>
  <c r="AV29" i="3"/>
  <c r="AU29" i="3"/>
  <c r="AS29" i="3"/>
  <c r="L3" i="3"/>
  <c r="BA3" i="3" s="1"/>
  <c r="N3" i="3"/>
  <c r="BB3" i="3" s="1"/>
  <c r="E32" i="3"/>
  <c r="F32" i="3" s="1"/>
  <c r="G32" i="3" s="1"/>
  <c r="B32" i="3"/>
  <c r="I3" i="3"/>
  <c r="G3" i="3"/>
  <c r="I32" i="3"/>
  <c r="L32" i="3"/>
  <c r="I7" i="9" l="1"/>
  <c r="S27" i="8"/>
  <c r="I10" i="9"/>
  <c r="S30" i="8"/>
  <c r="I9" i="9"/>
  <c r="S29" i="8"/>
  <c r="I8" i="10"/>
  <c r="I18" i="10"/>
  <c r="I17" i="10"/>
  <c r="AU30" i="3"/>
  <c r="AV30" i="3"/>
  <c r="I22" i="9" s="1"/>
  <c r="I21" i="9"/>
  <c r="H3" i="3"/>
  <c r="AY3" i="3" s="1"/>
  <c r="J3" i="3"/>
  <c r="AZ3" i="3" s="1"/>
  <c r="H33" i="3"/>
  <c r="K33" i="3"/>
  <c r="M33" i="3" s="1"/>
  <c r="J33" i="3"/>
  <c r="I4" i="3"/>
  <c r="K4" i="3"/>
  <c r="M4" i="3"/>
  <c r="I16" i="10" l="1"/>
  <c r="I15" i="10"/>
  <c r="AT30" i="3"/>
  <c r="I20" i="9" s="1"/>
  <c r="AS30" i="3"/>
  <c r="I19" i="9" s="1"/>
  <c r="N4" i="3"/>
  <c r="J4" i="3"/>
  <c r="L4" i="3"/>
  <c r="I33" i="3"/>
  <c r="C32" i="3"/>
  <c r="L33" i="3"/>
  <c r="H34" i="3" s="1"/>
  <c r="AZ4" i="3" l="1"/>
  <c r="I26" i="10" s="1"/>
  <c r="BA4" i="3"/>
  <c r="I27" i="10" s="1"/>
  <c r="BB4" i="3"/>
  <c r="I28" i="10" s="1"/>
  <c r="AU31" i="3"/>
  <c r="I33" i="9" s="1"/>
  <c r="AT31" i="3"/>
  <c r="I32" i="9" s="1"/>
  <c r="AV31" i="3"/>
  <c r="I34" i="9" s="1"/>
  <c r="K34" i="3"/>
  <c r="M34" i="3" s="1"/>
  <c r="D32" i="3"/>
  <c r="K5" i="3"/>
  <c r="M5" i="3"/>
  <c r="G4" i="3"/>
  <c r="N5" i="3" l="1"/>
  <c r="BB5" i="3" s="1"/>
  <c r="H4" i="3"/>
  <c r="AY4" i="3" s="1"/>
  <c r="L5" i="3"/>
  <c r="BA5" i="3" s="1"/>
  <c r="I34" i="3"/>
  <c r="J34" i="3"/>
  <c r="B33" i="3"/>
  <c r="C33" i="3" s="1"/>
  <c r="D33" i="3" s="1"/>
  <c r="E33" i="3"/>
  <c r="F33" i="3" s="1"/>
  <c r="G33" i="3" s="1"/>
  <c r="K6" i="3"/>
  <c r="L34" i="3"/>
  <c r="I37" i="10" l="1"/>
  <c r="I38" i="10"/>
  <c r="I25" i="10"/>
  <c r="AU32" i="3"/>
  <c r="I45" i="9" s="1"/>
  <c r="AS31" i="3"/>
  <c r="I31" i="9" s="1"/>
  <c r="AV32" i="3"/>
  <c r="I46" i="9" s="1"/>
  <c r="L6" i="3"/>
  <c r="B34" i="3"/>
  <c r="E34" i="3"/>
  <c r="G5" i="3"/>
  <c r="I5" i="3"/>
  <c r="M6" i="3"/>
  <c r="H35" i="3"/>
  <c r="C34" i="3"/>
  <c r="D34" i="3" s="1"/>
  <c r="BA6" i="3" l="1"/>
  <c r="R7" i="10" s="1"/>
  <c r="AU33" i="3"/>
  <c r="R9" i="9" s="1"/>
  <c r="J5" i="3"/>
  <c r="N6" i="3"/>
  <c r="BB6" i="3" s="1"/>
  <c r="H5" i="3"/>
  <c r="AY5" i="3" s="1"/>
  <c r="K35" i="3"/>
  <c r="M35" i="3" s="1"/>
  <c r="I35" i="3"/>
  <c r="K7" i="3" s="1"/>
  <c r="J35" i="3"/>
  <c r="G6" i="3"/>
  <c r="F34" i="3"/>
  <c r="G34" i="3" s="1"/>
  <c r="B35" i="3" s="1"/>
  <c r="AZ5" i="3" l="1"/>
  <c r="I36" i="10" s="1"/>
  <c r="R8" i="10"/>
  <c r="I35" i="10"/>
  <c r="AT32" i="3"/>
  <c r="I44" i="9" s="1"/>
  <c r="AS32" i="3"/>
  <c r="I43" i="9" s="1"/>
  <c r="AV33" i="3"/>
  <c r="R10" i="9" s="1"/>
  <c r="H6" i="3"/>
  <c r="AY6" i="3" s="1"/>
  <c r="L7" i="3"/>
  <c r="BA7" i="3" s="1"/>
  <c r="L35" i="3"/>
  <c r="E35" i="3"/>
  <c r="M7" i="3"/>
  <c r="H36" i="3"/>
  <c r="I6" i="3"/>
  <c r="C35" i="3"/>
  <c r="D35" i="3" s="1"/>
  <c r="R5" i="10" l="1"/>
  <c r="R17" i="10"/>
  <c r="AU34" i="3"/>
  <c r="AS33" i="3"/>
  <c r="R7" i="9" s="1"/>
  <c r="R21" i="9"/>
  <c r="J6" i="3"/>
  <c r="AZ6" i="3" s="1"/>
  <c r="N7" i="3"/>
  <c r="BB7" i="3" s="1"/>
  <c r="K36" i="3"/>
  <c r="M36" i="3" s="1"/>
  <c r="I36" i="3"/>
  <c r="K8" i="3" s="1"/>
  <c r="J36" i="3"/>
  <c r="F35" i="3"/>
  <c r="G7" i="3"/>
  <c r="R18" i="10" l="1"/>
  <c r="R6" i="10"/>
  <c r="AV34" i="3"/>
  <c r="R22" i="9" s="1"/>
  <c r="AT33" i="3"/>
  <c r="R8" i="9" s="1"/>
  <c r="L8" i="3"/>
  <c r="BA8" i="3" s="1"/>
  <c r="H7" i="3"/>
  <c r="AY7" i="3" s="1"/>
  <c r="L36" i="3"/>
  <c r="M8" i="3" s="1"/>
  <c r="K37" i="3"/>
  <c r="M37" i="3" s="1"/>
  <c r="I7" i="3"/>
  <c r="G35" i="3"/>
  <c r="E36" i="3" s="1"/>
  <c r="R27" i="10" l="1"/>
  <c r="R15" i="10"/>
  <c r="AU35" i="3"/>
  <c r="R33" i="9" s="1"/>
  <c r="AS34" i="3"/>
  <c r="R19" i="9" s="1"/>
  <c r="J7" i="3"/>
  <c r="AZ7" i="3" s="1"/>
  <c r="N8" i="3"/>
  <c r="BB8" i="3" s="1"/>
  <c r="H37" i="3"/>
  <c r="B36" i="3"/>
  <c r="C36" i="3" s="1"/>
  <c r="F36" i="3"/>
  <c r="L37" i="3"/>
  <c r="R28" i="10" l="1"/>
  <c r="R16" i="10"/>
  <c r="AV35" i="3"/>
  <c r="R34" i="9" s="1"/>
  <c r="AT34" i="3"/>
  <c r="R20" i="9" s="1"/>
  <c r="I37" i="3"/>
  <c r="K9" i="3" s="1"/>
  <c r="J37" i="3"/>
  <c r="D36" i="3"/>
  <c r="G8" i="3"/>
  <c r="M9" i="3"/>
  <c r="I8" i="3"/>
  <c r="G36" i="3"/>
  <c r="J8" i="3" l="1"/>
  <c r="H8" i="3"/>
  <c r="N9" i="3"/>
  <c r="L9" i="3"/>
  <c r="K38" i="3"/>
  <c r="M38" i="3" s="1"/>
  <c r="H38" i="3"/>
  <c r="E37" i="3"/>
  <c r="F37" i="3" s="1"/>
  <c r="B37" i="3"/>
  <c r="C37" i="3" s="1"/>
  <c r="D37" i="3" s="1"/>
  <c r="L38" i="3" l="1"/>
  <c r="M10" i="3" s="1"/>
  <c r="BA9" i="3"/>
  <c r="R37" i="10" s="1"/>
  <c r="AY8" i="3"/>
  <c r="R25" i="10" s="1"/>
  <c r="BB9" i="3"/>
  <c r="R38" i="10" s="1"/>
  <c r="AZ8" i="3"/>
  <c r="R26" i="10" s="1"/>
  <c r="AU36" i="3"/>
  <c r="R45" i="9" s="1"/>
  <c r="AV36" i="3"/>
  <c r="R46" i="9" s="1"/>
  <c r="AS35" i="3"/>
  <c r="R31" i="9" s="1"/>
  <c r="AT35" i="3"/>
  <c r="R32" i="9" s="1"/>
  <c r="I38" i="3"/>
  <c r="K10" i="3" s="1"/>
  <c r="J38" i="3"/>
  <c r="G9" i="3"/>
  <c r="G37" i="3"/>
  <c r="B38" i="3" s="1"/>
  <c r="C38" i="3" s="1"/>
  <c r="I9" i="3"/>
  <c r="E38" i="3" l="1"/>
  <c r="F38" i="3" s="1"/>
  <c r="G38" i="3" s="1"/>
  <c r="N10" i="3"/>
  <c r="J9" i="3"/>
  <c r="H9" i="3"/>
  <c r="L10" i="3"/>
  <c r="K39" i="3"/>
  <c r="M39" i="3" s="1"/>
  <c r="H39" i="3"/>
  <c r="L39" i="3"/>
  <c r="I10" i="3"/>
  <c r="G10" i="3"/>
  <c r="D38" i="3"/>
  <c r="BA10" i="3" l="1"/>
  <c r="AA7" i="10" s="1"/>
  <c r="AZ9" i="3"/>
  <c r="R36" i="10" s="1"/>
  <c r="AY9" i="3"/>
  <c r="R35" i="10" s="1"/>
  <c r="BB10" i="3"/>
  <c r="AA8" i="10" s="1"/>
  <c r="AU37" i="3"/>
  <c r="AS36" i="3"/>
  <c r="R43" i="9" s="1"/>
  <c r="AT36" i="3"/>
  <c r="R44" i="9" s="1"/>
  <c r="AV37" i="3"/>
  <c r="AA10" i="9" s="1"/>
  <c r="AA9" i="9"/>
  <c r="H10" i="3"/>
  <c r="AY10" i="3" s="1"/>
  <c r="J10" i="3"/>
  <c r="AZ10" i="3" s="1"/>
  <c r="I39" i="3"/>
  <c r="J39" i="3"/>
  <c r="K40" i="3" s="1"/>
  <c r="M40" i="3" s="1"/>
  <c r="K11" i="3"/>
  <c r="B39" i="3"/>
  <c r="C39" i="3" s="1"/>
  <c r="E39" i="3"/>
  <c r="M11" i="3"/>
  <c r="AA6" i="10" l="1"/>
  <c r="AA5" i="10"/>
  <c r="AT37" i="3"/>
  <c r="AS37" i="3"/>
  <c r="AA7" i="9" s="1"/>
  <c r="AA8" i="9"/>
  <c r="N11" i="3"/>
  <c r="BB11" i="3" s="1"/>
  <c r="L11" i="3"/>
  <c r="BA11" i="3" s="1"/>
  <c r="H40" i="3"/>
  <c r="L40" i="3"/>
  <c r="G11" i="3"/>
  <c r="D39" i="3"/>
  <c r="F39" i="3"/>
  <c r="AA17" i="10" l="1"/>
  <c r="AA18" i="10"/>
  <c r="AU38" i="3"/>
  <c r="AV38" i="3"/>
  <c r="AA22" i="9" s="1"/>
  <c r="AA21" i="9"/>
  <c r="H11" i="3"/>
  <c r="AY11" i="3" s="1"/>
  <c r="I40" i="3"/>
  <c r="K12" i="3" s="1"/>
  <c r="J40" i="3"/>
  <c r="M12" i="3"/>
  <c r="I11" i="3"/>
  <c r="G39" i="3"/>
  <c r="E40" i="3" s="1"/>
  <c r="AA15" i="10" l="1"/>
  <c r="AS38" i="3"/>
  <c r="AA19" i="9" s="1"/>
  <c r="J11" i="3"/>
  <c r="N12" i="3"/>
  <c r="BB12" i="3" s="1"/>
  <c r="L12" i="3"/>
  <c r="BA12" i="3" s="1"/>
  <c r="K41" i="3"/>
  <c r="M41" i="3" s="1"/>
  <c r="H41" i="3"/>
  <c r="B40" i="3"/>
  <c r="C40" i="3" s="1"/>
  <c r="F40" i="3"/>
  <c r="L41" i="3" l="1"/>
  <c r="AZ11" i="3"/>
  <c r="AA16" i="10" s="1"/>
  <c r="AA27" i="10"/>
  <c r="AA28" i="10"/>
  <c r="AT38" i="3"/>
  <c r="AA20" i="9" s="1"/>
  <c r="AU39" i="3"/>
  <c r="AV39" i="3"/>
  <c r="AA34" i="9" s="1"/>
  <c r="AA33" i="9"/>
  <c r="I41" i="3"/>
  <c r="K13" i="3" s="1"/>
  <c r="J41" i="3"/>
  <c r="G12" i="3"/>
  <c r="D40" i="3"/>
  <c r="M13" i="3"/>
  <c r="I12" i="3"/>
  <c r="G40" i="3"/>
  <c r="J12" i="3" l="1"/>
  <c r="N13" i="3"/>
  <c r="H12" i="3"/>
  <c r="L13" i="3"/>
  <c r="K42" i="3"/>
  <c r="M42" i="3" s="1"/>
  <c r="H42" i="3"/>
  <c r="I42" i="3" s="1"/>
  <c r="K14" i="3" s="1"/>
  <c r="E41" i="3"/>
  <c r="F41" i="3" s="1"/>
  <c r="B41" i="3"/>
  <c r="C41" i="3" s="1"/>
  <c r="L42" i="3"/>
  <c r="BA13" i="3" l="1"/>
  <c r="AA37" i="10" s="1"/>
  <c r="BB13" i="3"/>
  <c r="AA38" i="10" s="1"/>
  <c r="AY12" i="3"/>
  <c r="AA25" i="10" s="1"/>
  <c r="AZ12" i="3"/>
  <c r="AA26" i="10" s="1"/>
  <c r="AU40" i="3"/>
  <c r="AS39" i="3"/>
  <c r="AA31" i="9" s="1"/>
  <c r="AV40" i="3"/>
  <c r="AA46" i="9" s="1"/>
  <c r="AT39" i="3"/>
  <c r="AA32" i="9" s="1"/>
  <c r="AA45" i="9"/>
  <c r="L14" i="3"/>
  <c r="J42" i="3"/>
  <c r="G13" i="3"/>
  <c r="D41" i="3"/>
  <c r="M14" i="3"/>
  <c r="I13" i="3"/>
  <c r="G41" i="3"/>
  <c r="BA14" i="3" l="1"/>
  <c r="AJ7" i="10" s="1"/>
  <c r="AU41" i="3"/>
  <c r="AJ9" i="9" s="1"/>
  <c r="N14" i="3"/>
  <c r="BB14" i="3" s="1"/>
  <c r="H13" i="3"/>
  <c r="AY13" i="3" s="1"/>
  <c r="J13" i="3"/>
  <c r="K43" i="3"/>
  <c r="M43" i="3" s="1"/>
  <c r="H43" i="3"/>
  <c r="E42" i="3"/>
  <c r="F42" i="3" s="1"/>
  <c r="B42" i="3"/>
  <c r="C42" i="3" s="1"/>
  <c r="AZ13" i="3" l="1"/>
  <c r="AA36" i="10" s="1"/>
  <c r="AJ8" i="10"/>
  <c r="L43" i="3"/>
  <c r="M15" i="3" s="1"/>
  <c r="AA35" i="10"/>
  <c r="AS40" i="3"/>
  <c r="AA43" i="9" s="1"/>
  <c r="AV41" i="3"/>
  <c r="AJ10" i="9" s="1"/>
  <c r="AT40" i="3"/>
  <c r="AA44" i="9" s="1"/>
  <c r="I43" i="3"/>
  <c r="K15" i="3" s="1"/>
  <c r="J43" i="3"/>
  <c r="K44" i="3" s="1"/>
  <c r="M44" i="3" s="1"/>
  <c r="D42" i="3"/>
  <c r="G14" i="3"/>
  <c r="I14" i="3"/>
  <c r="G42" i="3"/>
  <c r="N15" i="3" l="1"/>
  <c r="J14" i="3"/>
  <c r="H14" i="3"/>
  <c r="L15" i="3"/>
  <c r="H44" i="3"/>
  <c r="E43" i="3"/>
  <c r="F43" i="3" s="1"/>
  <c r="B43" i="3"/>
  <c r="C43" i="3" s="1"/>
  <c r="L44" i="3"/>
  <c r="BA15" i="3" l="1"/>
  <c r="AJ17" i="10" s="1"/>
  <c r="AZ14" i="3"/>
  <c r="AJ6" i="10" s="1"/>
  <c r="AY14" i="3"/>
  <c r="AJ5" i="10" s="1"/>
  <c r="BB15" i="3"/>
  <c r="AJ18" i="10" s="1"/>
  <c r="AU42" i="3"/>
  <c r="AS41" i="3"/>
  <c r="AJ7" i="9" s="1"/>
  <c r="AT41" i="3"/>
  <c r="AJ8" i="9" s="1"/>
  <c r="AV42" i="3"/>
  <c r="AJ22" i="9" s="1"/>
  <c r="AJ21" i="9"/>
  <c r="I44" i="3"/>
  <c r="K16" i="3" s="1"/>
  <c r="J44" i="3"/>
  <c r="M16" i="3"/>
  <c r="I15" i="3"/>
  <c r="G43" i="3"/>
  <c r="G15" i="3"/>
  <c r="D43" i="3"/>
  <c r="H15" i="3" l="1"/>
  <c r="J15" i="3"/>
  <c r="N16" i="3"/>
  <c r="L16" i="3"/>
  <c r="K45" i="3"/>
  <c r="M45" i="3" s="1"/>
  <c r="H45" i="3"/>
  <c r="B44" i="3"/>
  <c r="C44" i="3" s="1"/>
  <c r="E44" i="3"/>
  <c r="F44" i="3" s="1"/>
  <c r="L45" i="3" l="1"/>
  <c r="BA16" i="3"/>
  <c r="AJ27" i="10" s="1"/>
  <c r="AZ15" i="3"/>
  <c r="AJ16" i="10" s="1"/>
  <c r="BB16" i="3"/>
  <c r="AJ28" i="10" s="1"/>
  <c r="AY15" i="3"/>
  <c r="AJ15" i="10" s="1"/>
  <c r="AU43" i="3"/>
  <c r="AJ33" i="9" s="1"/>
  <c r="AV43" i="3"/>
  <c r="AJ34" i="9" s="1"/>
  <c r="AT42" i="3"/>
  <c r="AS42" i="3"/>
  <c r="AJ19" i="9" s="1"/>
  <c r="AJ20" i="9"/>
  <c r="I45" i="3"/>
  <c r="K17" i="3" s="1"/>
  <c r="J45" i="3"/>
  <c r="M17" i="3"/>
  <c r="D44" i="3"/>
  <c r="G16" i="3"/>
  <c r="I16" i="3"/>
  <c r="G44" i="3"/>
  <c r="J16" i="3" l="1"/>
  <c r="H16" i="3"/>
  <c r="N17" i="3"/>
  <c r="L17" i="3"/>
  <c r="K46" i="3"/>
  <c r="M46" i="3" s="1"/>
  <c r="H46" i="3"/>
  <c r="E45" i="3"/>
  <c r="F45" i="3" s="1"/>
  <c r="B45" i="3"/>
  <c r="C45" i="3" s="1"/>
  <c r="BA17" i="3" l="1"/>
  <c r="AJ37" i="10" s="1"/>
  <c r="AY16" i="3"/>
  <c r="AJ25" i="10" s="1"/>
  <c r="BB17" i="3"/>
  <c r="AJ38" i="10" s="1"/>
  <c r="AZ16" i="3"/>
  <c r="AJ26" i="10" s="1"/>
  <c r="AU44" i="3"/>
  <c r="AJ45" i="9" s="1"/>
  <c r="AV44" i="3"/>
  <c r="AJ46" i="9" s="1"/>
  <c r="AS43" i="3"/>
  <c r="AJ31" i="9" s="1"/>
  <c r="AT43" i="3"/>
  <c r="AJ32" i="9" s="1"/>
  <c r="I46" i="3"/>
  <c r="J46" i="3"/>
  <c r="K18" i="3"/>
  <c r="L46" i="3"/>
  <c r="I17" i="3"/>
  <c r="G45" i="3"/>
  <c r="D45" i="3"/>
  <c r="G17" i="3"/>
  <c r="H17" i="3" l="1"/>
  <c r="AY17" i="3" s="1"/>
  <c r="J17" i="3"/>
  <c r="AZ17" i="3" s="1"/>
  <c r="L18" i="3"/>
  <c r="BA18" i="3" s="1"/>
  <c r="B46" i="3"/>
  <c r="C46" i="3" s="1"/>
  <c r="E46" i="3"/>
  <c r="F46" i="3" s="1"/>
  <c r="M18" i="3"/>
  <c r="K47" i="3"/>
  <c r="M47" i="3" s="1"/>
  <c r="AS7" i="10" l="1"/>
  <c r="AJ35" i="10"/>
  <c r="AJ36" i="10"/>
  <c r="AU45" i="3"/>
  <c r="AS9" i="9" s="1"/>
  <c r="AT44" i="3"/>
  <c r="AS44" i="3"/>
  <c r="AJ43" i="9" s="1"/>
  <c r="AJ44" i="9"/>
  <c r="N18" i="3"/>
  <c r="H47" i="3"/>
  <c r="L47" i="3"/>
  <c r="G18" i="3"/>
  <c r="D46" i="3"/>
  <c r="I18" i="3"/>
  <c r="G46" i="3"/>
  <c r="BB18" i="3" l="1"/>
  <c r="AS8" i="10" s="1"/>
  <c r="AV45" i="3"/>
  <c r="AS10" i="9" s="1"/>
  <c r="J18" i="3"/>
  <c r="H18" i="3"/>
  <c r="AY18" i="3" s="1"/>
  <c r="I47" i="3"/>
  <c r="K19" i="3" s="1"/>
  <c r="J47" i="3"/>
  <c r="E47" i="3"/>
  <c r="F47" i="3" s="1"/>
  <c r="B47" i="3"/>
  <c r="C47" i="3" s="1"/>
  <c r="M19" i="3"/>
  <c r="AS5" i="10" l="1"/>
  <c r="AZ18" i="3"/>
  <c r="AS6" i="10" s="1"/>
  <c r="AS45" i="3"/>
  <c r="AS7" i="9" s="1"/>
  <c r="AT45" i="3"/>
  <c r="AS8" i="9" s="1"/>
  <c r="N19" i="3"/>
  <c r="L19" i="3"/>
  <c r="K48" i="3"/>
  <c r="M48" i="3" s="1"/>
  <c r="H48" i="3"/>
  <c r="I48" i="3" s="1"/>
  <c r="K20" i="3" s="1"/>
  <c r="G19" i="3"/>
  <c r="D47" i="3"/>
  <c r="I19" i="3"/>
  <c r="G47" i="3"/>
  <c r="L48" i="3" l="1"/>
  <c r="M20" i="3" s="1"/>
  <c r="BB19" i="3"/>
  <c r="AS18" i="10" s="1"/>
  <c r="BA19" i="3"/>
  <c r="AS17" i="10" s="1"/>
  <c r="AU46" i="3"/>
  <c r="AV46" i="3"/>
  <c r="AS22" i="9" s="1"/>
  <c r="AS21" i="9"/>
  <c r="J19" i="3"/>
  <c r="AZ19" i="3" s="1"/>
  <c r="H19" i="3"/>
  <c r="AY19" i="3" s="1"/>
  <c r="L20" i="3"/>
  <c r="BA20" i="3" s="1"/>
  <c r="J48" i="3"/>
  <c r="E48" i="3"/>
  <c r="F48" i="3" s="1"/>
  <c r="B48" i="3"/>
  <c r="C48" i="3" s="1"/>
  <c r="AS27" i="10" l="1"/>
  <c r="AS16" i="10"/>
  <c r="AS15" i="10"/>
  <c r="AU47" i="3"/>
  <c r="AS33" i="9" s="1"/>
  <c r="AS46" i="3"/>
  <c r="AS19" i="9" s="1"/>
  <c r="AT46" i="3"/>
  <c r="AS20" i="9" s="1"/>
  <c r="N20" i="3"/>
  <c r="K49" i="3"/>
  <c r="M49" i="3" s="1"/>
  <c r="H49" i="3"/>
  <c r="G20" i="3"/>
  <c r="D48" i="3"/>
  <c r="I20" i="3"/>
  <c r="G48" i="3"/>
  <c r="L49" i="3" l="1"/>
  <c r="M21" i="3" s="1"/>
  <c r="BB20" i="3"/>
  <c r="AS28" i="10" s="1"/>
  <c r="AV47" i="3"/>
  <c r="AS34" i="9" s="1"/>
  <c r="J20" i="3"/>
  <c r="AZ20" i="3" s="1"/>
  <c r="H20" i="3"/>
  <c r="AY20" i="3" s="1"/>
  <c r="I49" i="3"/>
  <c r="K21" i="3" s="1"/>
  <c r="J49" i="3"/>
  <c r="E49" i="3"/>
  <c r="F49" i="3" s="1"/>
  <c r="B49" i="3"/>
  <c r="C49" i="3" s="1"/>
  <c r="AS25" i="10" l="1"/>
  <c r="AS26" i="10"/>
  <c r="AS47" i="3"/>
  <c r="AS31" i="9" s="1"/>
  <c r="AT47" i="3"/>
  <c r="AS32" i="9" s="1"/>
  <c r="N21" i="3"/>
  <c r="L21" i="3"/>
  <c r="BA21" i="3" s="1"/>
  <c r="K50" i="3"/>
  <c r="M50" i="3" s="1"/>
  <c r="H50" i="3"/>
  <c r="I21" i="3"/>
  <c r="G49" i="3"/>
  <c r="D49" i="3"/>
  <c r="G21" i="3"/>
  <c r="BB21" i="3" l="1"/>
  <c r="AS38" i="10" s="1"/>
  <c r="L50" i="3"/>
  <c r="M22" i="3" s="1"/>
  <c r="AS37" i="10"/>
  <c r="AU48" i="3"/>
  <c r="AV48" i="3"/>
  <c r="AS46" i="9" s="1"/>
  <c r="AS45" i="9"/>
  <c r="J21" i="3"/>
  <c r="AZ21" i="3" s="1"/>
  <c r="H21" i="3"/>
  <c r="AY21" i="3" s="1"/>
  <c r="I50" i="3"/>
  <c r="K22" i="3" s="1"/>
  <c r="J50" i="3"/>
  <c r="E50" i="3"/>
  <c r="F50" i="3" s="1"/>
  <c r="B50" i="3"/>
  <c r="C50" i="3" s="1"/>
  <c r="AS36" i="10" l="1"/>
  <c r="AS35" i="10"/>
  <c r="AS48" i="3"/>
  <c r="AS43" i="9" s="1"/>
  <c r="AT48" i="3"/>
  <c r="AS44" i="9" s="1"/>
  <c r="N22" i="3"/>
  <c r="AV49" i="3" s="1"/>
  <c r="L22" i="3"/>
  <c r="AU49" i="3" s="1"/>
  <c r="K51" i="3"/>
  <c r="M51" i="3" s="1"/>
  <c r="H51" i="3"/>
  <c r="G22" i="3"/>
  <c r="D50" i="3"/>
  <c r="I22" i="3"/>
  <c r="G50" i="3"/>
  <c r="BB22" i="3" l="1"/>
  <c r="BB8" i="10" s="1"/>
  <c r="L51" i="3"/>
  <c r="BA22" i="3"/>
  <c r="BB7" i="10" s="1"/>
  <c r="BB9" i="9"/>
  <c r="BB10" i="9"/>
  <c r="J22" i="3"/>
  <c r="AT49" i="3" s="1"/>
  <c r="H22" i="3"/>
  <c r="AS49" i="3" s="1"/>
  <c r="I51" i="3"/>
  <c r="K23" i="3" s="1"/>
  <c r="J51" i="3"/>
  <c r="E51" i="3"/>
  <c r="F51" i="3" s="1"/>
  <c r="B51" i="3"/>
  <c r="C51" i="3" s="1"/>
  <c r="M23" i="3"/>
  <c r="AY22" i="3" l="1"/>
  <c r="AZ22" i="3"/>
  <c r="BB6" i="10" s="1"/>
  <c r="BB5" i="10"/>
  <c r="BB7" i="9"/>
  <c r="BB8" i="9"/>
  <c r="N23" i="3"/>
  <c r="AV50" i="3" s="1"/>
  <c r="L23" i="3"/>
  <c r="AU50" i="3" s="1"/>
  <c r="K52" i="3"/>
  <c r="M52" i="3" s="1"/>
  <c r="H52" i="3"/>
  <c r="I23" i="3"/>
  <c r="G51" i="3"/>
  <c r="D51" i="3"/>
  <c r="G23" i="3"/>
  <c r="L52" i="3" l="1"/>
  <c r="BA23" i="3"/>
  <c r="BB23" i="3"/>
  <c r="BB18" i="10" s="1"/>
  <c r="BB17" i="10"/>
  <c r="BB21" i="9"/>
  <c r="BB22" i="9"/>
  <c r="J23" i="3"/>
  <c r="AT50" i="3" s="1"/>
  <c r="H23" i="3"/>
  <c r="AS50" i="3" s="1"/>
  <c r="I52" i="3"/>
  <c r="K24" i="3" s="1"/>
  <c r="J52" i="3"/>
  <c r="E52" i="3"/>
  <c r="F52" i="3" s="1"/>
  <c r="B52" i="3"/>
  <c r="C52" i="3" s="1"/>
  <c r="M24" i="3"/>
  <c r="AY23" i="3" l="1"/>
  <c r="BB15" i="10" s="1"/>
  <c r="AZ23" i="3"/>
  <c r="BB16" i="10" s="1"/>
  <c r="BB20" i="9"/>
  <c r="BB19" i="9"/>
  <c r="N24" i="3"/>
  <c r="AV51" i="3" s="1"/>
  <c r="L24" i="3"/>
  <c r="AU51" i="3" s="1"/>
  <c r="K53" i="3"/>
  <c r="M53" i="3" s="1"/>
  <c r="H53" i="3"/>
  <c r="G24" i="3"/>
  <c r="D52" i="3"/>
  <c r="I24" i="3"/>
  <c r="G52" i="3"/>
  <c r="BA24" i="3" l="1"/>
  <c r="BB24" i="3"/>
  <c r="BB28" i="10" s="1"/>
  <c r="BB27" i="10"/>
  <c r="BB33" i="9"/>
  <c r="BB34" i="9"/>
  <c r="J24" i="3"/>
  <c r="AT51" i="3" s="1"/>
  <c r="H24" i="3"/>
  <c r="AS51" i="3" s="1"/>
  <c r="I53" i="3"/>
  <c r="J53" i="3"/>
  <c r="E53" i="3"/>
  <c r="F53" i="3" s="1"/>
  <c r="B53" i="3"/>
  <c r="C53" i="3" s="1"/>
  <c r="K25" i="3"/>
  <c r="L53" i="3"/>
  <c r="AY24" i="3" l="1"/>
  <c r="BB25" i="10" s="1"/>
  <c r="AZ24" i="3"/>
  <c r="BB26" i="10" s="1"/>
  <c r="BB32" i="9"/>
  <c r="BB31" i="9"/>
  <c r="L25" i="3"/>
  <c r="AU52" i="3" s="1"/>
  <c r="M25" i="3"/>
  <c r="I25" i="3"/>
  <c r="G53" i="3"/>
  <c r="D53" i="3"/>
  <c r="G25" i="3"/>
  <c r="BA25" i="3" l="1"/>
  <c r="BB37" i="10" s="1"/>
  <c r="BB45" i="9"/>
  <c r="J25" i="3"/>
  <c r="AT52" i="3" s="1"/>
  <c r="H25" i="3"/>
  <c r="AS52" i="3" s="1"/>
  <c r="N25" i="3"/>
  <c r="AV52" i="3" s="1"/>
  <c r="J54" i="3"/>
  <c r="M54" i="3"/>
  <c r="D54" i="3"/>
  <c r="G54" i="3"/>
  <c r="O36" i="3" l="1"/>
  <c r="M39" i="8" s="1"/>
  <c r="AY25" i="3"/>
  <c r="BB35" i="10" s="1"/>
  <c r="BB25" i="3"/>
  <c r="BB38" i="10" s="1"/>
  <c r="AZ25" i="3"/>
  <c r="BB36" i="10" s="1"/>
  <c r="BB46" i="9"/>
  <c r="BB44" i="9"/>
  <c r="BB43" i="9"/>
  <c r="AV5" i="9"/>
</calcChain>
</file>

<file path=xl/sharedStrings.xml><?xml version="1.0" encoding="utf-8"?>
<sst xmlns="http://schemas.openxmlformats.org/spreadsheetml/2006/main" count="391" uniqueCount="54">
  <si>
    <t>DI</t>
  </si>
  <si>
    <t>DO</t>
  </si>
  <si>
    <t>AI</t>
  </si>
  <si>
    <t>AO</t>
  </si>
  <si>
    <t>I</t>
  </si>
  <si>
    <t>Q</t>
  </si>
  <si>
    <t>IW</t>
  </si>
  <si>
    <t>QW</t>
  </si>
  <si>
    <t>Total I/O Capasity</t>
  </si>
  <si>
    <t>ERORR:Overlap byte bitween analoge and digital</t>
  </si>
  <si>
    <t>NO</t>
  </si>
  <si>
    <t>CP Type1</t>
  </si>
  <si>
    <t>CP Type 2</t>
  </si>
  <si>
    <t>Used</t>
  </si>
  <si>
    <t>Spare</t>
  </si>
  <si>
    <t>Total I/O</t>
  </si>
  <si>
    <t>DI NO</t>
  </si>
  <si>
    <t>DO NO</t>
  </si>
  <si>
    <t>AI NO</t>
  </si>
  <si>
    <t>AO NO</t>
  </si>
  <si>
    <t>CP NAME</t>
  </si>
  <si>
    <t>CP TAG</t>
  </si>
  <si>
    <t>تعداد I/O های تابلو های Remote Control زیر مجموعه یک PLC</t>
  </si>
  <si>
    <t>CP Type</t>
  </si>
  <si>
    <t>Byte</t>
  </si>
  <si>
    <t>%</t>
  </si>
  <si>
    <t>Physicaly Spare I/O</t>
  </si>
  <si>
    <t>Software spare I/O</t>
  </si>
  <si>
    <t>Min DI/O Soft Spare</t>
  </si>
  <si>
    <t>No</t>
  </si>
  <si>
    <t>Input Byte Used:</t>
  </si>
  <si>
    <t>Output Byte Used:</t>
  </si>
  <si>
    <t xml:space="preserve"> I/O Capasity Erorr &gt;</t>
  </si>
  <si>
    <t>Min AI/O Soft Spare</t>
  </si>
  <si>
    <t>Legend</t>
  </si>
  <si>
    <t xml:space="preserve"> کنید .اگر شامل اطلاعات کامل I/O های  تابلو کنترل است CP-TYPE2 را انتخاب کنید</t>
  </si>
  <si>
    <t>اگر اطلاعات وارد شده تنها شامل I/O های استفاده شده است  CP-TYPE 1 را انتخاب</t>
  </si>
  <si>
    <t xml:space="preserve">I/O </t>
  </si>
  <si>
    <t>Start Byte</t>
  </si>
  <si>
    <t xml:space="preserve"> I/O SUM</t>
  </si>
  <si>
    <t xml:space="preserve"> I/O SUM With Spare</t>
  </si>
  <si>
    <t>http://www.nicsaco.com</t>
  </si>
  <si>
    <t>VALID</t>
  </si>
  <si>
    <t>بدلیل به روز رسانی جهت دانلود فایل جدید به سایت WWW.NICSACO.COM  رجوع کنید.</t>
  </si>
  <si>
    <t>CP01</t>
  </si>
  <si>
    <t>CP02</t>
  </si>
  <si>
    <t>CP03</t>
  </si>
  <si>
    <t>CP04</t>
  </si>
  <si>
    <t>CP05</t>
  </si>
  <si>
    <t>CONTROL PANEL No.1</t>
  </si>
  <si>
    <t>CONTROL PANEL No.2</t>
  </si>
  <si>
    <t>CONTROL PANEL No.3</t>
  </si>
  <si>
    <t>CONTROL PANEL No.4</t>
  </si>
  <si>
    <t>CONTROL PANEL No.5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</si>
</sst>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onsolas"/>
      <family val="3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onsolas"/>
      <family val="3"/>
    </font>
    <font>
      <b/>
      <sz val="10"/>
      <color theme="1"/>
      <name val="B Yagut"/>
      <charset val="178"/>
    </font>
    <font>
      <b/>
      <sz val="10"/>
      <color theme="1"/>
      <name val="Arial"/>
      <family val="2"/>
    </font>
    <font>
      <b/>
      <sz val="11"/>
      <color theme="1"/>
      <name val="Consolas"/>
      <family val="3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 tint="0.34998626667073579"/>
      <name val="Cambria"/>
      <family val="1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u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4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10" borderId="0" xfId="0" applyFill="1"/>
    <xf numFmtId="0" fontId="0" fillId="10" borderId="6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6" xfId="0" applyFill="1" applyBorder="1" applyAlignment="1">
      <alignment horizontal="center" vertical="center"/>
    </xf>
    <xf numFmtId="0" fontId="3" fillId="11" borderId="29" xfId="0" applyFont="1" applyFill="1" applyBorder="1" applyAlignment="1">
      <alignment horizontal="center" vertical="center"/>
    </xf>
    <xf numFmtId="0" fontId="3" fillId="11" borderId="30" xfId="0" applyFont="1" applyFill="1" applyBorder="1" applyAlignment="1">
      <alignment horizontal="center" vertical="center"/>
    </xf>
    <xf numFmtId="0" fontId="7" fillId="11" borderId="30" xfId="0" applyFont="1" applyFill="1" applyBorder="1" applyAlignment="1">
      <alignment horizontal="center" vertical="center"/>
    </xf>
    <xf numFmtId="0" fontId="7" fillId="11" borderId="31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vertical="center"/>
    </xf>
    <xf numFmtId="0" fontId="0" fillId="11" borderId="27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11" fillId="11" borderId="23" xfId="0" applyFont="1" applyFill="1" applyBorder="1" applyAlignment="1">
      <alignment vertical="center"/>
    </xf>
    <xf numFmtId="0" fontId="0" fillId="11" borderId="2" xfId="0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left" vertical="center"/>
    </xf>
    <xf numFmtId="0" fontId="0" fillId="11" borderId="16" xfId="0" applyFill="1" applyBorder="1" applyAlignment="1">
      <alignment horizontal="center" vertical="center"/>
    </xf>
    <xf numFmtId="0" fontId="0" fillId="11" borderId="32" xfId="0" applyFill="1" applyBorder="1" applyAlignment="1">
      <alignment horizontal="left" vertical="center"/>
    </xf>
    <xf numFmtId="0" fontId="1" fillId="11" borderId="1" xfId="0" applyFont="1" applyFill="1" applyBorder="1" applyAlignment="1">
      <alignment horizontal="center" vertical="center"/>
    </xf>
    <xf numFmtId="0" fontId="0" fillId="11" borderId="23" xfId="0" applyFill="1" applyBorder="1" applyAlignment="1">
      <alignment horizontal="left" vertical="center"/>
    </xf>
    <xf numFmtId="0" fontId="10" fillId="11" borderId="19" xfId="0" applyFont="1" applyFill="1" applyBorder="1" applyAlignment="1">
      <alignment horizontal="left" vertical="center"/>
    </xf>
    <xf numFmtId="0" fontId="9" fillId="11" borderId="0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0" xfId="0" applyFill="1" applyBorder="1" applyAlignment="1">
      <alignment horizontal="left" vertical="center"/>
    </xf>
    <xf numFmtId="0" fontId="2" fillId="11" borderId="25" xfId="0" applyFont="1" applyFill="1" applyBorder="1" applyAlignment="1">
      <alignment horizontal="left" vertical="center"/>
    </xf>
    <xf numFmtId="0" fontId="8" fillId="11" borderId="0" xfId="0" applyFont="1" applyFill="1" applyBorder="1" applyAlignment="1">
      <alignment horizontal="left" vertical="center"/>
    </xf>
    <xf numFmtId="0" fontId="2" fillId="11" borderId="0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11" borderId="0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16" fillId="11" borderId="0" xfId="1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2" fillId="11" borderId="20" xfId="0" applyFont="1" applyFill="1" applyBorder="1" applyAlignment="1">
      <alignment horizontal="left" vertical="center"/>
    </xf>
    <xf numFmtId="0" fontId="13" fillId="11" borderId="6" xfId="0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/>
    </xf>
    <xf numFmtId="0" fontId="12" fillId="11" borderId="20" xfId="0" applyFont="1" applyFill="1" applyBorder="1" applyAlignment="1">
      <alignment horizontal="center"/>
    </xf>
    <xf numFmtId="0" fontId="12" fillId="11" borderId="21" xfId="0" applyFont="1" applyFill="1" applyBorder="1" applyAlignment="1">
      <alignment horizontal="center"/>
    </xf>
    <xf numFmtId="0" fontId="12" fillId="11" borderId="22" xfId="0" applyFont="1" applyFill="1" applyBorder="1" applyAlignment="1">
      <alignment horizontal="center" vertical="top"/>
    </xf>
    <xf numFmtId="0" fontId="12" fillId="11" borderId="0" xfId="0" applyFont="1" applyFill="1" applyBorder="1" applyAlignment="1">
      <alignment horizontal="center" vertical="top"/>
    </xf>
    <xf numFmtId="0" fontId="12" fillId="11" borderId="23" xfId="0" applyFont="1" applyFill="1" applyBorder="1" applyAlignment="1">
      <alignment horizontal="center" vertical="top"/>
    </xf>
    <xf numFmtId="0" fontId="3" fillId="11" borderId="6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/>
    </xf>
    <xf numFmtId="0" fontId="0" fillId="10" borderId="6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17" fillId="10" borderId="0" xfId="0" applyFont="1" applyFill="1" applyBorder="1" applyAlignment="1">
      <alignment horizontal="center" vertical="center"/>
    </xf>
    <xf numFmtId="0" fontId="17" fillId="10" borderId="0" xfId="0" applyNumberFormat="1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right" vertical="center"/>
    </xf>
    <xf numFmtId="49" fontId="17" fillId="10" borderId="0" xfId="0" applyNumberFormat="1" applyFont="1" applyFill="1" applyBorder="1" applyAlignment="1">
      <alignment horizontal="center" vertical="center"/>
    </xf>
    <xf numFmtId="14" fontId="18" fillId="10" borderId="0" xfId="0" applyNumberFormat="1" applyFont="1" applyFill="1"/>
    <xf numFmtId="14" fontId="18" fillId="10" borderId="0" xfId="0" applyNumberFormat="1" applyFont="1" applyFill="1" applyAlignment="1">
      <alignment horizontal="center" vertical="center"/>
    </xf>
    <xf numFmtId="0" fontId="18" fillId="10" borderId="0" xfId="0" applyFont="1" applyFill="1" applyBorder="1"/>
    <xf numFmtId="0" fontId="18" fillId="10" borderId="0" xfId="0" applyFont="1" applyFill="1" applyAlignment="1">
      <alignment horizontal="center" vertical="center"/>
    </xf>
    <xf numFmtId="0" fontId="18" fillId="10" borderId="0" xfId="0" applyFont="1" applyFill="1"/>
    <xf numFmtId="0" fontId="19" fillId="10" borderId="0" xfId="1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CC"/>
      <color rgb="FFCCFF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156883</xdr:colOff>
      <xdr:row>2</xdr:row>
      <xdr:rowOff>7281</xdr:rowOff>
    </xdr:from>
    <xdr:to>
      <xdr:col>22</xdr:col>
      <xdr:colOff>530139</xdr:colOff>
      <xdr:row>8</xdr:row>
      <xdr:rowOff>108137</xdr:rowOff>
    </xdr:to>
    <xdr:pic>
      <xdr:nvPicPr>
        <xdr:cNvPr id="2" name="Picture 1" descr="D:\logo\logo_p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9408" y="397806"/>
          <a:ext cx="2649731" cy="12438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295275</xdr:colOff>
      <xdr:row>3</xdr:row>
      <xdr:rowOff>10087</xdr:rowOff>
    </xdr:from>
    <xdr:to>
      <xdr:col>4</xdr:col>
      <xdr:colOff>877420</xdr:colOff>
      <xdr:row>4</xdr:row>
      <xdr:rowOff>19051</xdr:rowOff>
    </xdr:to>
    <xdr:pic>
      <xdr:nvPicPr>
        <xdr:cNvPr id="4" name="Picture 3" descr="D:\Site\boss\excel\control\Capture4 (2)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591112"/>
          <a:ext cx="2344270" cy="1994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590550</xdr:colOff>
      <xdr:row>4</xdr:row>
      <xdr:rowOff>49306</xdr:rowOff>
    </xdr:from>
    <xdr:to>
      <xdr:col>4</xdr:col>
      <xdr:colOff>861585</xdr:colOff>
      <xdr:row>5</xdr:row>
      <xdr:rowOff>38100</xdr:rowOff>
    </xdr:to>
    <xdr:pic>
      <xdr:nvPicPr>
        <xdr:cNvPr id="6" name="Picture 5" descr="D:\Site\boss\excel\control\Capture44.JP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820831"/>
          <a:ext cx="1166385" cy="1792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1162050</xdr:colOff>
      <xdr:row>2</xdr:row>
      <xdr:rowOff>161925</xdr:rowOff>
    </xdr:from>
    <xdr:to>
      <xdr:col>13</xdr:col>
      <xdr:colOff>171450</xdr:colOff>
      <xdr:row>5</xdr:row>
      <xdr:rowOff>8890</xdr:rowOff>
    </xdr:to>
    <xdr:pic>
      <xdr:nvPicPr>
        <xdr:cNvPr id="8" name="Picture 7" descr="C:\Users\m.asghasem\Desktop\Capture.JPG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52450"/>
          <a:ext cx="5476875" cy="418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csac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icsa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4"/>
  <sheetViews>
    <sheetView tabSelected="1" topLeftCell="A2" zoomScale="85" zoomScaleNormal="85" workbookViewId="0">
      <selection activeCell="AB35" sqref="AB35"/>
    </sheetView>
  </sheetViews>
  <sheetFormatPr defaultRowHeight="15" x14ac:dyDescent="0.25"/>
  <cols>
    <col min="1" max="1" width="2.7109375" style="23" customWidth="1"/>
    <col min="2" max="2" width="9.140625" style="23"/>
    <col min="3" max="3" width="3.85546875" style="23" bestFit="1" customWidth="1"/>
    <col min="4" max="4" width="13.42578125" style="23" customWidth="1"/>
    <col min="5" max="5" width="27.28515625" style="23" customWidth="1"/>
    <col min="6" max="9" width="9.140625" style="23"/>
    <col min="10" max="10" width="11.28515625" style="23" bestFit="1" customWidth="1"/>
    <col min="11" max="11" width="8" style="23" customWidth="1"/>
    <col min="12" max="12" width="9.140625" style="23"/>
    <col min="13" max="13" width="4.7109375" style="23" customWidth="1"/>
    <col min="14" max="17" width="2.7109375" style="23" customWidth="1"/>
    <col min="18" max="18" width="4.7109375" style="23" customWidth="1"/>
    <col min="19" max="19" width="6" style="23" customWidth="1"/>
    <col min="20" max="20" width="6.5703125" style="23" customWidth="1"/>
    <col min="21" max="21" width="4.7109375" style="23" customWidth="1"/>
    <col min="22" max="22" width="6.7109375" style="23" customWidth="1"/>
    <col min="23" max="16384" width="9.140625" style="23"/>
  </cols>
  <sheetData>
    <row r="1" spans="2:23" ht="15.75" thickBot="1" x14ac:dyDescent="0.3"/>
    <row r="2" spans="2:23" x14ac:dyDescent="0.25"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6"/>
    </row>
    <row r="3" spans="2:23" x14ac:dyDescent="0.25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2:23" x14ac:dyDescent="0.25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2:23" x14ac:dyDescent="0.25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9"/>
    </row>
    <row r="6" spans="2:23" x14ac:dyDescent="0.25">
      <c r="B6" s="27"/>
      <c r="C6" s="28"/>
      <c r="D6" s="28"/>
      <c r="E6" s="28"/>
      <c r="F6" s="28"/>
      <c r="G6" s="70"/>
      <c r="H6" s="71"/>
      <c r="I6" s="72" t="s">
        <v>41</v>
      </c>
      <c r="J6" s="71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9"/>
    </row>
    <row r="7" spans="2:23" x14ac:dyDescent="0.25">
      <c r="B7" s="27"/>
      <c r="C7" s="28"/>
      <c r="D7" s="28"/>
      <c r="E7" s="28"/>
      <c r="F7" s="28"/>
      <c r="G7" s="70"/>
      <c r="H7" s="70"/>
      <c r="I7" s="70"/>
      <c r="J7" s="70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9"/>
    </row>
    <row r="8" spans="2:23" x14ac:dyDescent="0.2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9"/>
    </row>
    <row r="9" spans="2:23" ht="15.75" thickBot="1" x14ac:dyDescent="0.3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2"/>
    </row>
    <row r="10" spans="2:23" ht="15.75" thickBot="1" x14ac:dyDescent="0.3">
      <c r="B10" s="24"/>
      <c r="C10" s="74" t="str">
        <f ca="1">IF(nicsaco.com!F58=1,nicsaco.com!O62,nicsaco.com!O63)</f>
        <v>VALID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6"/>
    </row>
    <row r="11" spans="2:23" x14ac:dyDescent="0.2">
      <c r="B11" s="27"/>
      <c r="C11" s="28"/>
      <c r="D11" s="93" t="s">
        <v>22</v>
      </c>
      <c r="E11" s="93"/>
      <c r="F11" s="93"/>
      <c r="G11" s="93"/>
      <c r="H11" s="93"/>
      <c r="I11" s="28"/>
      <c r="J11" s="28"/>
      <c r="K11" s="94" t="s">
        <v>36</v>
      </c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6"/>
      <c r="W11" s="29"/>
    </row>
    <row r="12" spans="2:23" ht="18" customHeight="1" thickBot="1" x14ac:dyDescent="0.3">
      <c r="B12" s="27"/>
      <c r="C12" s="28"/>
      <c r="D12" s="28"/>
      <c r="E12" s="28"/>
      <c r="F12" s="28"/>
      <c r="G12" s="28"/>
      <c r="H12" s="28"/>
      <c r="I12" s="28"/>
      <c r="J12" s="28"/>
      <c r="K12" s="97" t="s">
        <v>35</v>
      </c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9"/>
      <c r="W12" s="29"/>
    </row>
    <row r="13" spans="2:23" ht="18.75" customHeight="1" thickBot="1" x14ac:dyDescent="0.3">
      <c r="B13" s="27"/>
      <c r="C13" s="33" t="s">
        <v>10</v>
      </c>
      <c r="D13" s="34" t="s">
        <v>21</v>
      </c>
      <c r="E13" s="34" t="s">
        <v>20</v>
      </c>
      <c r="F13" s="35" t="s">
        <v>16</v>
      </c>
      <c r="G13" s="35" t="s">
        <v>17</v>
      </c>
      <c r="H13" s="35" t="s">
        <v>18</v>
      </c>
      <c r="I13" s="36" t="s">
        <v>19</v>
      </c>
      <c r="J13" s="28"/>
      <c r="K13" s="2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8"/>
      <c r="W13" s="29"/>
    </row>
    <row r="14" spans="2:23" ht="18" x14ac:dyDescent="0.25">
      <c r="B14" s="27"/>
      <c r="C14" s="39">
        <v>1</v>
      </c>
      <c r="D14" s="17" t="s">
        <v>44</v>
      </c>
      <c r="E14" s="17" t="s">
        <v>49</v>
      </c>
      <c r="F14" s="60">
        <v>61</v>
      </c>
      <c r="G14" s="62">
        <v>17</v>
      </c>
      <c r="H14" s="64">
        <v>3</v>
      </c>
      <c r="I14" s="66">
        <v>4</v>
      </c>
      <c r="J14" s="28"/>
      <c r="K14" s="27"/>
      <c r="L14" s="41" t="s">
        <v>23</v>
      </c>
      <c r="M14" s="22">
        <v>1</v>
      </c>
      <c r="N14" s="37"/>
      <c r="O14" s="100" t="s">
        <v>8</v>
      </c>
      <c r="P14" s="101"/>
      <c r="Q14" s="101"/>
      <c r="R14" s="101"/>
      <c r="S14" s="102"/>
      <c r="T14" s="91">
        <v>1024</v>
      </c>
      <c r="U14" s="92"/>
      <c r="V14" s="42" t="s">
        <v>24</v>
      </c>
      <c r="W14" s="29"/>
    </row>
    <row r="15" spans="2:23" x14ac:dyDescent="0.25">
      <c r="B15" s="27"/>
      <c r="C15" s="43">
        <v>2</v>
      </c>
      <c r="D15" s="17" t="s">
        <v>45</v>
      </c>
      <c r="E15" s="17" t="s">
        <v>50</v>
      </c>
      <c r="F15" s="1">
        <v>105</v>
      </c>
      <c r="G15" s="2">
        <v>88</v>
      </c>
      <c r="H15" s="3">
        <v>0</v>
      </c>
      <c r="I15" s="67">
        <v>0</v>
      </c>
      <c r="J15" s="28"/>
      <c r="K15" s="27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9"/>
      <c r="W15" s="29"/>
    </row>
    <row r="16" spans="2:23" x14ac:dyDescent="0.25">
      <c r="B16" s="27"/>
      <c r="C16" s="43">
        <v>3</v>
      </c>
      <c r="D16" s="17" t="s">
        <v>46</v>
      </c>
      <c r="E16" s="17" t="s">
        <v>51</v>
      </c>
      <c r="F16" s="1">
        <v>201</v>
      </c>
      <c r="G16" s="2">
        <v>190</v>
      </c>
      <c r="H16" s="3">
        <v>5</v>
      </c>
      <c r="I16" s="67">
        <v>10</v>
      </c>
      <c r="J16" s="28"/>
      <c r="K16" s="27"/>
      <c r="L16" s="44" t="s">
        <v>37</v>
      </c>
      <c r="M16" s="75" t="s">
        <v>38</v>
      </c>
      <c r="N16" s="76"/>
      <c r="O16" s="77"/>
      <c r="P16" s="28"/>
      <c r="Q16" s="45" t="s">
        <v>26</v>
      </c>
      <c r="R16" s="46"/>
      <c r="S16" s="46"/>
      <c r="T16" s="46"/>
      <c r="U16" s="17">
        <v>10</v>
      </c>
      <c r="V16" s="47" t="s">
        <v>25</v>
      </c>
      <c r="W16" s="29"/>
    </row>
    <row r="17" spans="2:23" x14ac:dyDescent="0.25">
      <c r="B17" s="27"/>
      <c r="C17" s="43">
        <v>4</v>
      </c>
      <c r="D17" s="17" t="s">
        <v>47</v>
      </c>
      <c r="E17" s="17" t="s">
        <v>52</v>
      </c>
      <c r="F17" s="1">
        <v>101</v>
      </c>
      <c r="G17" s="2">
        <v>178</v>
      </c>
      <c r="H17" s="3">
        <v>7</v>
      </c>
      <c r="I17" s="67">
        <v>3</v>
      </c>
      <c r="J17" s="28"/>
      <c r="K17" s="27"/>
      <c r="L17" s="69" t="s">
        <v>4</v>
      </c>
      <c r="M17" s="88">
        <v>4</v>
      </c>
      <c r="N17" s="89"/>
      <c r="O17" s="90"/>
      <c r="P17" s="28"/>
      <c r="Q17" s="28"/>
      <c r="R17" s="28"/>
      <c r="S17" s="28"/>
      <c r="T17" s="28"/>
      <c r="U17" s="28"/>
      <c r="V17" s="49"/>
      <c r="W17" s="29"/>
    </row>
    <row r="18" spans="2:23" x14ac:dyDescent="0.25">
      <c r="B18" s="27"/>
      <c r="C18" s="43">
        <v>5</v>
      </c>
      <c r="D18" s="17" t="s">
        <v>48</v>
      </c>
      <c r="E18" s="17" t="s">
        <v>53</v>
      </c>
      <c r="F18" s="1">
        <v>69</v>
      </c>
      <c r="G18" s="2">
        <v>25</v>
      </c>
      <c r="H18" s="3">
        <v>2</v>
      </c>
      <c r="I18" s="67">
        <v>1</v>
      </c>
      <c r="J18" s="28"/>
      <c r="K18" s="27"/>
      <c r="L18" s="69" t="s">
        <v>5</v>
      </c>
      <c r="M18" s="88">
        <v>4</v>
      </c>
      <c r="N18" s="89"/>
      <c r="O18" s="90"/>
      <c r="P18" s="28"/>
      <c r="Q18" s="45" t="s">
        <v>27</v>
      </c>
      <c r="R18" s="46"/>
      <c r="S18" s="46"/>
      <c r="T18" s="46"/>
      <c r="U18" s="17">
        <v>20</v>
      </c>
      <c r="V18" s="47" t="s">
        <v>25</v>
      </c>
      <c r="W18" s="29"/>
    </row>
    <row r="19" spans="2:23" x14ac:dyDescent="0.25">
      <c r="B19" s="27"/>
      <c r="C19" s="43">
        <v>6</v>
      </c>
      <c r="D19" s="17"/>
      <c r="E19" s="17"/>
      <c r="F19" s="1"/>
      <c r="G19" s="2"/>
      <c r="H19" s="3"/>
      <c r="I19" s="67"/>
      <c r="J19" s="28"/>
      <c r="K19" s="27"/>
      <c r="L19" s="69" t="s">
        <v>6</v>
      </c>
      <c r="M19" s="88">
        <v>512</v>
      </c>
      <c r="N19" s="89"/>
      <c r="O19" s="90"/>
      <c r="P19" s="28"/>
      <c r="Q19" s="45" t="s">
        <v>28</v>
      </c>
      <c r="R19" s="46"/>
      <c r="S19" s="46"/>
      <c r="T19" s="46"/>
      <c r="U19" s="17">
        <v>32</v>
      </c>
      <c r="V19" s="47" t="s">
        <v>29</v>
      </c>
      <c r="W19" s="29"/>
    </row>
    <row r="20" spans="2:23" x14ac:dyDescent="0.25">
      <c r="B20" s="27"/>
      <c r="C20" s="43">
        <v>7</v>
      </c>
      <c r="D20" s="73"/>
      <c r="E20" s="73"/>
      <c r="F20" s="1"/>
      <c r="G20" s="2"/>
      <c r="H20" s="3"/>
      <c r="I20" s="67"/>
      <c r="J20" s="28"/>
      <c r="K20" s="27"/>
      <c r="L20" s="69" t="s">
        <v>7</v>
      </c>
      <c r="M20" s="88">
        <v>512</v>
      </c>
      <c r="N20" s="89"/>
      <c r="O20" s="90"/>
      <c r="P20" s="28"/>
      <c r="Q20" s="45" t="s">
        <v>33</v>
      </c>
      <c r="R20" s="46"/>
      <c r="S20" s="46"/>
      <c r="T20" s="46"/>
      <c r="U20" s="17">
        <v>8</v>
      </c>
      <c r="V20" s="47" t="s">
        <v>29</v>
      </c>
      <c r="W20" s="29"/>
    </row>
    <row r="21" spans="2:23" ht="15.75" thickBot="1" x14ac:dyDescent="0.3">
      <c r="B21" s="27"/>
      <c r="C21" s="43">
        <v>8</v>
      </c>
      <c r="D21" s="17"/>
      <c r="E21" s="17"/>
      <c r="F21" s="1"/>
      <c r="G21" s="2"/>
      <c r="H21" s="3"/>
      <c r="I21" s="67"/>
      <c r="J21" s="28"/>
      <c r="K21" s="30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2"/>
      <c r="W21" s="29"/>
    </row>
    <row r="22" spans="2:23" ht="18.75" x14ac:dyDescent="0.25">
      <c r="B22" s="27"/>
      <c r="C22" s="43">
        <v>9</v>
      </c>
      <c r="D22" s="17"/>
      <c r="E22" s="17"/>
      <c r="F22" s="1"/>
      <c r="G22" s="2"/>
      <c r="H22" s="3"/>
      <c r="I22" s="67"/>
      <c r="J22" s="28"/>
      <c r="K22" s="50" t="s">
        <v>34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6"/>
      <c r="W22" s="29"/>
    </row>
    <row r="23" spans="2:23" ht="18.75" x14ac:dyDescent="0.25">
      <c r="B23" s="27"/>
      <c r="C23" s="43">
        <v>10</v>
      </c>
      <c r="D23" s="17"/>
      <c r="E23" s="17"/>
      <c r="F23" s="1"/>
      <c r="G23" s="2"/>
      <c r="H23" s="3"/>
      <c r="I23" s="67"/>
      <c r="J23" s="28"/>
      <c r="K23" s="27"/>
      <c r="L23" s="28"/>
      <c r="M23" s="28"/>
      <c r="N23" s="28"/>
      <c r="O23" s="78">
        <f>nicsaco.com!AD29</f>
        <v>1</v>
      </c>
      <c r="P23" s="79"/>
      <c r="Q23" s="28"/>
      <c r="R23" s="28"/>
      <c r="S23" s="28"/>
      <c r="T23" s="51"/>
      <c r="U23" s="28"/>
      <c r="V23" s="29"/>
      <c r="W23" s="29"/>
    </row>
    <row r="24" spans="2:23" x14ac:dyDescent="0.25">
      <c r="B24" s="27"/>
      <c r="C24" s="43">
        <v>11</v>
      </c>
      <c r="D24" s="17"/>
      <c r="E24" s="17"/>
      <c r="F24" s="1"/>
      <c r="G24" s="2"/>
      <c r="H24" s="3"/>
      <c r="I24" s="67"/>
      <c r="J24" s="28"/>
      <c r="K24" s="27"/>
      <c r="L24" s="52" t="s">
        <v>11</v>
      </c>
      <c r="M24" s="28"/>
      <c r="N24" s="28"/>
      <c r="O24" s="28"/>
      <c r="P24" s="53"/>
      <c r="Q24" s="28"/>
      <c r="R24" s="28"/>
      <c r="S24" s="28"/>
      <c r="T24" s="28"/>
      <c r="U24" s="28"/>
      <c r="V24" s="29"/>
      <c r="W24" s="29"/>
    </row>
    <row r="25" spans="2:23" x14ac:dyDescent="0.25">
      <c r="B25" s="27"/>
      <c r="C25" s="43">
        <v>12</v>
      </c>
      <c r="D25" s="17"/>
      <c r="E25" s="17"/>
      <c r="F25" s="1"/>
      <c r="G25" s="2"/>
      <c r="H25" s="3"/>
      <c r="I25" s="67"/>
      <c r="J25" s="28"/>
      <c r="K25" s="27"/>
      <c r="L25" s="28"/>
      <c r="M25" s="80" t="str">
        <f>nicsaco.com!AE29</f>
        <v>CP01</v>
      </c>
      <c r="N25" s="81"/>
      <c r="O25" s="81"/>
      <c r="P25" s="81"/>
      <c r="Q25" s="81"/>
      <c r="R25" s="82"/>
      <c r="S25" s="28"/>
      <c r="T25" s="28"/>
      <c r="U25" s="28"/>
      <c r="V25" s="29"/>
      <c r="W25" s="29"/>
    </row>
    <row r="26" spans="2:23" x14ac:dyDescent="0.25">
      <c r="B26" s="27"/>
      <c r="C26" s="43">
        <v>13</v>
      </c>
      <c r="D26" s="17"/>
      <c r="E26" s="17"/>
      <c r="F26" s="1"/>
      <c r="G26" s="2"/>
      <c r="H26" s="3"/>
      <c r="I26" s="67"/>
      <c r="J26" s="28"/>
      <c r="K26" s="27"/>
      <c r="L26" s="28"/>
      <c r="M26" s="83" t="str">
        <f>nicsaco.com!AF29</f>
        <v>CONTROL PANEL No.1</v>
      </c>
      <c r="N26" s="84"/>
      <c r="O26" s="84"/>
      <c r="P26" s="84"/>
      <c r="Q26" s="84"/>
      <c r="R26" s="85"/>
      <c r="S26" s="28"/>
      <c r="T26" s="28"/>
      <c r="U26" s="28"/>
      <c r="V26" s="29"/>
      <c r="W26" s="29"/>
    </row>
    <row r="27" spans="2:23" x14ac:dyDescent="0.25">
      <c r="B27" s="27"/>
      <c r="C27" s="43">
        <v>14</v>
      </c>
      <c r="D27" s="17"/>
      <c r="E27" s="17"/>
      <c r="F27" s="1"/>
      <c r="G27" s="2"/>
      <c r="H27" s="3"/>
      <c r="I27" s="67"/>
      <c r="J27" s="28"/>
      <c r="K27" s="27"/>
      <c r="L27" s="28"/>
      <c r="M27" s="48" t="s">
        <v>0</v>
      </c>
      <c r="N27" s="86" t="s">
        <v>1</v>
      </c>
      <c r="O27" s="87"/>
      <c r="P27" s="86" t="s">
        <v>2</v>
      </c>
      <c r="Q27" s="87"/>
      <c r="R27" s="48" t="s">
        <v>3</v>
      </c>
      <c r="S27" s="103" t="str">
        <f>nicsaco.com!AS29</f>
        <v>DI:I4.0-I13.7</v>
      </c>
      <c r="T27" s="103"/>
      <c r="U27" s="103"/>
      <c r="V27" s="29"/>
      <c r="W27" s="29"/>
    </row>
    <row r="28" spans="2:23" x14ac:dyDescent="0.25">
      <c r="B28" s="27"/>
      <c r="C28" s="43">
        <v>15</v>
      </c>
      <c r="D28" s="17"/>
      <c r="E28" s="17"/>
      <c r="F28" s="1"/>
      <c r="G28" s="2"/>
      <c r="H28" s="3"/>
      <c r="I28" s="67"/>
      <c r="J28" s="28"/>
      <c r="K28" s="27"/>
      <c r="L28" s="40" t="s">
        <v>13</v>
      </c>
      <c r="M28" s="48">
        <f>nicsaco.com!AG29</f>
        <v>61</v>
      </c>
      <c r="N28" s="86">
        <f>nicsaco.com!AH29</f>
        <v>17</v>
      </c>
      <c r="O28" s="87"/>
      <c r="P28" s="86">
        <f>nicsaco.com!AI29</f>
        <v>3</v>
      </c>
      <c r="Q28" s="87"/>
      <c r="R28" s="48">
        <f>nicsaco.com!AJ29</f>
        <v>4</v>
      </c>
      <c r="S28" s="103" t="str">
        <f>nicsaco.com!AT29</f>
        <v>DO:Q4.0-Q7.7</v>
      </c>
      <c r="T28" s="103"/>
      <c r="U28" s="103"/>
      <c r="V28" s="29"/>
      <c r="W28" s="29"/>
    </row>
    <row r="29" spans="2:23" x14ac:dyDescent="0.25">
      <c r="B29" s="27"/>
      <c r="C29" s="43">
        <v>16</v>
      </c>
      <c r="D29" s="17"/>
      <c r="E29" s="17"/>
      <c r="F29" s="1"/>
      <c r="G29" s="2"/>
      <c r="H29" s="3"/>
      <c r="I29" s="67"/>
      <c r="J29" s="28"/>
      <c r="K29" s="27"/>
      <c r="L29" s="40" t="s">
        <v>14</v>
      </c>
      <c r="M29" s="48">
        <f>nicsaco.com!AK29</f>
        <v>19</v>
      </c>
      <c r="N29" s="86">
        <f>nicsaco.com!AL29</f>
        <v>15</v>
      </c>
      <c r="O29" s="87"/>
      <c r="P29" s="86">
        <f>nicsaco.com!AM29</f>
        <v>1</v>
      </c>
      <c r="Q29" s="87"/>
      <c r="R29" s="48">
        <f>nicsaco.com!AN29</f>
        <v>2</v>
      </c>
      <c r="S29" s="103" t="str">
        <f>nicsaco.com!AU29</f>
        <v>AI:IW512-IW518</v>
      </c>
      <c r="T29" s="103"/>
      <c r="U29" s="103"/>
      <c r="V29" s="29"/>
      <c r="W29" s="29"/>
    </row>
    <row r="30" spans="2:23" x14ac:dyDescent="0.25">
      <c r="B30" s="27"/>
      <c r="C30" s="43">
        <v>17</v>
      </c>
      <c r="D30" s="17"/>
      <c r="E30" s="17"/>
      <c r="F30" s="1"/>
      <c r="G30" s="2"/>
      <c r="H30" s="3"/>
      <c r="I30" s="67"/>
      <c r="J30" s="28"/>
      <c r="K30" s="27"/>
      <c r="L30" s="40" t="s">
        <v>15</v>
      </c>
      <c r="M30" s="48">
        <f>nicsaco.com!AO29</f>
        <v>80</v>
      </c>
      <c r="N30" s="86">
        <f>nicsaco.com!AP29</f>
        <v>32</v>
      </c>
      <c r="O30" s="87"/>
      <c r="P30" s="86">
        <f>nicsaco.com!AQ29</f>
        <v>4</v>
      </c>
      <c r="Q30" s="87"/>
      <c r="R30" s="48">
        <f>nicsaco.com!AR29</f>
        <v>6</v>
      </c>
      <c r="S30" s="103" t="str">
        <f>nicsaco.com!AV29</f>
        <v>AO:QW512-QW522</v>
      </c>
      <c r="T30" s="103"/>
      <c r="U30" s="103"/>
      <c r="V30" s="29"/>
      <c r="W30" s="29"/>
    </row>
    <row r="31" spans="2:23" x14ac:dyDescent="0.25">
      <c r="B31" s="27"/>
      <c r="C31" s="43">
        <v>18</v>
      </c>
      <c r="D31" s="17"/>
      <c r="E31" s="17"/>
      <c r="F31" s="1"/>
      <c r="G31" s="2"/>
      <c r="H31" s="3"/>
      <c r="I31" s="67"/>
      <c r="J31" s="28"/>
      <c r="K31" s="27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9"/>
      <c r="W31" s="29"/>
    </row>
    <row r="32" spans="2:23" x14ac:dyDescent="0.25">
      <c r="B32" s="27"/>
      <c r="C32" s="43">
        <v>19</v>
      </c>
      <c r="D32" s="17"/>
      <c r="E32" s="17"/>
      <c r="F32" s="1"/>
      <c r="G32" s="2"/>
      <c r="H32" s="3"/>
      <c r="I32" s="67"/>
      <c r="J32" s="28"/>
      <c r="K32" s="27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9"/>
      <c r="W32" s="29"/>
    </row>
    <row r="33" spans="2:23" x14ac:dyDescent="0.25">
      <c r="B33" s="27"/>
      <c r="C33" s="43">
        <v>20</v>
      </c>
      <c r="D33" s="17"/>
      <c r="E33" s="17"/>
      <c r="F33" s="1"/>
      <c r="G33" s="2"/>
      <c r="H33" s="3"/>
      <c r="I33" s="67"/>
      <c r="J33" s="28"/>
      <c r="K33" s="27"/>
      <c r="L33" s="28"/>
      <c r="M33" s="28"/>
      <c r="N33" s="28"/>
      <c r="O33" s="78" t="str">
        <f>nicsaco.com!AR2</f>
        <v/>
      </c>
      <c r="P33" s="79"/>
      <c r="Q33" s="28"/>
      <c r="R33" s="28"/>
      <c r="S33" s="28"/>
      <c r="T33" s="28"/>
      <c r="U33" s="28"/>
      <c r="V33" s="29"/>
      <c r="W33" s="29"/>
    </row>
    <row r="34" spans="2:23" x14ac:dyDescent="0.25">
      <c r="B34" s="27"/>
      <c r="C34" s="43">
        <v>21</v>
      </c>
      <c r="D34" s="17"/>
      <c r="E34" s="17"/>
      <c r="F34" s="1"/>
      <c r="G34" s="2"/>
      <c r="H34" s="3"/>
      <c r="I34" s="67"/>
      <c r="J34" s="28"/>
      <c r="K34" s="27"/>
      <c r="L34" s="52" t="s">
        <v>12</v>
      </c>
      <c r="M34" s="28"/>
      <c r="N34" s="28"/>
      <c r="O34" s="28"/>
      <c r="P34" s="53"/>
      <c r="Q34" s="28"/>
      <c r="R34" s="28"/>
      <c r="S34" s="28"/>
      <c r="T34" s="28"/>
      <c r="U34" s="28"/>
      <c r="V34" s="29"/>
      <c r="W34" s="29"/>
    </row>
    <row r="35" spans="2:23" x14ac:dyDescent="0.25">
      <c r="B35" s="27"/>
      <c r="C35" s="43">
        <v>22</v>
      </c>
      <c r="D35" s="17"/>
      <c r="E35" s="17"/>
      <c r="F35" s="1"/>
      <c r="G35" s="2"/>
      <c r="H35" s="3"/>
      <c r="I35" s="67"/>
      <c r="J35" s="28"/>
      <c r="K35" s="27"/>
      <c r="L35" s="28"/>
      <c r="M35" s="80" t="str">
        <f>nicsaco.com!AS2</f>
        <v/>
      </c>
      <c r="N35" s="81"/>
      <c r="O35" s="81"/>
      <c r="P35" s="81"/>
      <c r="Q35" s="81"/>
      <c r="R35" s="82"/>
      <c r="S35" s="104" t="str">
        <f>nicsaco.com!AY2</f>
        <v/>
      </c>
      <c r="T35" s="104"/>
      <c r="U35" s="104"/>
      <c r="V35" s="29"/>
      <c r="W35" s="29"/>
    </row>
    <row r="36" spans="2:23" x14ac:dyDescent="0.25">
      <c r="B36" s="27"/>
      <c r="C36" s="43">
        <v>23</v>
      </c>
      <c r="D36" s="17"/>
      <c r="E36" s="17"/>
      <c r="F36" s="1"/>
      <c r="G36" s="2"/>
      <c r="H36" s="3"/>
      <c r="I36" s="67"/>
      <c r="J36" s="28"/>
      <c r="K36" s="27"/>
      <c r="L36" s="28"/>
      <c r="M36" s="83" t="str">
        <f>nicsaco.com!AT2</f>
        <v/>
      </c>
      <c r="N36" s="84"/>
      <c r="O36" s="84"/>
      <c r="P36" s="84"/>
      <c r="Q36" s="84"/>
      <c r="R36" s="85"/>
      <c r="S36" s="104" t="str">
        <f>nicsaco.com!AZ2</f>
        <v/>
      </c>
      <c r="T36" s="104"/>
      <c r="U36" s="104"/>
      <c r="V36" s="29"/>
      <c r="W36" s="29"/>
    </row>
    <row r="37" spans="2:23" ht="15.75" thickBot="1" x14ac:dyDescent="0.3">
      <c r="B37" s="27"/>
      <c r="C37" s="54">
        <v>24</v>
      </c>
      <c r="D37" s="59"/>
      <c r="E37" s="59"/>
      <c r="F37" s="61"/>
      <c r="G37" s="63"/>
      <c r="H37" s="65"/>
      <c r="I37" s="68"/>
      <c r="J37" s="28"/>
      <c r="K37" s="27"/>
      <c r="L37" s="28"/>
      <c r="M37" s="48" t="s">
        <v>0</v>
      </c>
      <c r="N37" s="86" t="s">
        <v>1</v>
      </c>
      <c r="O37" s="87"/>
      <c r="P37" s="86" t="s">
        <v>2</v>
      </c>
      <c r="Q37" s="87"/>
      <c r="R37" s="48" t="s">
        <v>3</v>
      </c>
      <c r="S37" s="104" t="str">
        <f>nicsaco.com!BA2</f>
        <v/>
      </c>
      <c r="T37" s="104"/>
      <c r="U37" s="104"/>
      <c r="V37" s="29"/>
      <c r="W37" s="29"/>
    </row>
    <row r="38" spans="2:23" x14ac:dyDescent="0.25">
      <c r="B38" s="27"/>
      <c r="C38" s="28"/>
      <c r="D38" s="28"/>
      <c r="E38" s="28"/>
      <c r="F38" s="28"/>
      <c r="G38" s="28"/>
      <c r="H38" s="28"/>
      <c r="I38" s="28"/>
      <c r="J38" s="28"/>
      <c r="K38" s="27"/>
      <c r="L38" s="40" t="s">
        <v>15</v>
      </c>
      <c r="M38" s="48" t="str">
        <f>nicsaco.com!AU2</f>
        <v/>
      </c>
      <c r="N38" s="86" t="str">
        <f>nicsaco.com!AV2</f>
        <v/>
      </c>
      <c r="O38" s="87"/>
      <c r="P38" s="86" t="str">
        <f>nicsaco.com!AW2</f>
        <v/>
      </c>
      <c r="Q38" s="87"/>
      <c r="R38" s="48" t="str">
        <f>nicsaco.com!AX2</f>
        <v/>
      </c>
      <c r="S38" s="104" t="str">
        <f>nicsaco.com!BB2</f>
        <v/>
      </c>
      <c r="T38" s="104"/>
      <c r="U38" s="104"/>
      <c r="V38" s="29"/>
      <c r="W38" s="29"/>
    </row>
    <row r="39" spans="2:23" ht="15.75" thickBot="1" x14ac:dyDescent="0.3">
      <c r="B39" s="27"/>
      <c r="C39" s="55" t="s">
        <v>30</v>
      </c>
      <c r="D39" s="28"/>
      <c r="E39" s="55">
        <f>nicsaco.com!C27</f>
        <v>122</v>
      </c>
      <c r="F39" s="40">
        <f>nicsaco.com!X53</f>
        <v>537</v>
      </c>
      <c r="G39" s="40">
        <f>nicsaco.com!Y53</f>
        <v>498</v>
      </c>
      <c r="H39" s="40">
        <f>nicsaco.com!Z53</f>
        <v>17</v>
      </c>
      <c r="I39" s="40">
        <f>nicsaco.com!AA53</f>
        <v>18</v>
      </c>
      <c r="J39" s="55" t="s">
        <v>39</v>
      </c>
      <c r="K39" s="30"/>
      <c r="L39" s="31"/>
      <c r="M39" s="56" t="str">
        <f>nicsaco.com!O36</f>
        <v/>
      </c>
      <c r="N39" s="31"/>
      <c r="O39" s="31"/>
      <c r="P39" s="31"/>
      <c r="Q39" s="31"/>
      <c r="R39" s="31"/>
      <c r="S39" s="31"/>
      <c r="T39" s="31"/>
      <c r="U39" s="31"/>
      <c r="V39" s="32"/>
      <c r="W39" s="29"/>
    </row>
    <row r="40" spans="2:23" x14ac:dyDescent="0.25">
      <c r="B40" s="27"/>
      <c r="C40" s="55" t="s">
        <v>31</v>
      </c>
      <c r="D40" s="28"/>
      <c r="E40" s="55">
        <f>nicsaco.com!D27</f>
        <v>76</v>
      </c>
      <c r="F40" s="40">
        <f>nicsaco.com!C26</f>
        <v>624</v>
      </c>
      <c r="G40" s="40">
        <f>nicsaco.com!D26</f>
        <v>608</v>
      </c>
      <c r="H40" s="40">
        <f>nicsaco.com!E26</f>
        <v>22</v>
      </c>
      <c r="I40" s="40">
        <f>nicsaco.com!F26</f>
        <v>24</v>
      </c>
      <c r="J40" s="55" t="s">
        <v>40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9"/>
    </row>
    <row r="41" spans="2:23" x14ac:dyDescent="0.25">
      <c r="B41" s="27"/>
      <c r="C41" s="57" t="str">
        <f>nicsaco.com!P37</f>
        <v/>
      </c>
      <c r="D41" s="28"/>
      <c r="E41" s="58" t="str">
        <f>nicsaco.com!R37</f>
        <v/>
      </c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9"/>
    </row>
    <row r="42" spans="2:23" ht="15.75" thickBot="1" x14ac:dyDescent="0.3"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9"/>
    </row>
    <row r="43" spans="2:23" x14ac:dyDescent="0.2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spans="2:23" x14ac:dyDescent="0.25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</row>
  </sheetData>
  <sheetProtection algorithmName="SHA-512" hashValue="oELdhStO7fG14mT/bjk3Hj+9GGti5E1adJ3n46nRFJA3dbB9NQHfh1kjRo8SPejGcTrpwZbPz2rBTNoyyQsjdw==" saltValue="Clm/SMgmKyF0eqcEXx4VkA==" spinCount="100000" sheet="1" objects="1" scenarios="1"/>
  <protectedRanges>
    <protectedRange sqref="L17:O20 M14 T14 U16 U18:U20 D14:I37" name="Range1"/>
  </protectedRanges>
  <mergeCells count="36">
    <mergeCell ref="M20:O20"/>
    <mergeCell ref="S30:U30"/>
    <mergeCell ref="P30:Q30"/>
    <mergeCell ref="N30:O30"/>
    <mergeCell ref="P38:Q38"/>
    <mergeCell ref="N38:O38"/>
    <mergeCell ref="S35:U35"/>
    <mergeCell ref="S36:U36"/>
    <mergeCell ref="S37:U37"/>
    <mergeCell ref="S38:U38"/>
    <mergeCell ref="S27:U27"/>
    <mergeCell ref="S28:U28"/>
    <mergeCell ref="S29:U29"/>
    <mergeCell ref="N37:O37"/>
    <mergeCell ref="P37:Q37"/>
    <mergeCell ref="T14:U14"/>
    <mergeCell ref="D11:H11"/>
    <mergeCell ref="K11:V11"/>
    <mergeCell ref="K12:V12"/>
    <mergeCell ref="O14:S14"/>
    <mergeCell ref="M16:O16"/>
    <mergeCell ref="O23:P23"/>
    <mergeCell ref="O33:P33"/>
    <mergeCell ref="M35:R35"/>
    <mergeCell ref="M36:R36"/>
    <mergeCell ref="N27:O27"/>
    <mergeCell ref="P27:Q27"/>
    <mergeCell ref="N28:O28"/>
    <mergeCell ref="P28:Q28"/>
    <mergeCell ref="N29:O29"/>
    <mergeCell ref="P29:Q29"/>
    <mergeCell ref="M25:R25"/>
    <mergeCell ref="M26:R26"/>
    <mergeCell ref="M17:O17"/>
    <mergeCell ref="M18:O18"/>
    <mergeCell ref="M19:O19"/>
  </mergeCells>
  <hyperlinks>
    <hyperlink ref="I6" r:id="rId1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nicsaco.com!$A$2:$A$3</xm:f>
          </x14:formula1>
          <xm:sqref>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B46"/>
  <sheetViews>
    <sheetView zoomScaleNormal="100" workbookViewId="0">
      <selection activeCell="J36" sqref="J36"/>
    </sheetView>
  </sheetViews>
  <sheetFormatPr defaultRowHeight="15" x14ac:dyDescent="0.25"/>
  <cols>
    <col min="1" max="1" width="3.42578125" style="10" customWidth="1"/>
    <col min="2" max="2" width="9.140625" style="6"/>
    <col min="3" max="3" width="4.7109375" style="6" customWidth="1"/>
    <col min="4" max="7" width="2.7109375" style="6" customWidth="1"/>
    <col min="8" max="8" width="4.7109375" style="6" customWidth="1"/>
    <col min="9" max="9" width="20.7109375" style="6" customWidth="1"/>
    <col min="10" max="10" width="9.140625" style="10"/>
    <col min="11" max="11" width="9.140625" style="6"/>
    <col min="12" max="12" width="4.7109375" style="6" customWidth="1"/>
    <col min="13" max="16" width="2.7109375" style="6" customWidth="1"/>
    <col min="17" max="17" width="4.7109375" style="6" customWidth="1"/>
    <col min="18" max="18" width="20.7109375" style="6" customWidth="1"/>
    <col min="19" max="19" width="9.140625" style="10"/>
    <col min="20" max="20" width="9.140625" style="6"/>
    <col min="21" max="21" width="4.7109375" style="6" customWidth="1"/>
    <col min="22" max="25" width="2.7109375" style="6" customWidth="1"/>
    <col min="26" max="26" width="4.7109375" style="6" customWidth="1"/>
    <col min="27" max="27" width="22.42578125" style="6" bestFit="1" customWidth="1"/>
    <col min="28" max="28" width="9.140625" style="10"/>
    <col min="29" max="29" width="9.140625" style="6"/>
    <col min="30" max="30" width="4.7109375" style="6" customWidth="1"/>
    <col min="31" max="34" width="2.7109375" style="6" customWidth="1"/>
    <col min="35" max="35" width="4.7109375" style="6" customWidth="1"/>
    <col min="36" max="36" width="22.42578125" style="6" bestFit="1" customWidth="1"/>
    <col min="37" max="37" width="9.140625" style="10"/>
    <col min="38" max="38" width="9.140625" style="6"/>
    <col min="39" max="39" width="4.7109375" style="6" customWidth="1"/>
    <col min="40" max="43" width="2.7109375" style="6" customWidth="1"/>
    <col min="44" max="44" width="4.7109375" style="6" customWidth="1"/>
    <col min="45" max="45" width="22.42578125" style="6" bestFit="1" customWidth="1"/>
    <col min="46" max="46" width="9.140625" style="10"/>
    <col min="47" max="47" width="9.140625" style="6"/>
    <col min="48" max="48" width="4.7109375" style="6" customWidth="1"/>
    <col min="49" max="52" width="2.7109375" style="6" customWidth="1"/>
    <col min="53" max="53" width="4.7109375" style="6" customWidth="1"/>
    <col min="54" max="54" width="23.140625" style="6" bestFit="1" customWidth="1"/>
    <col min="55" max="16384" width="9.140625" style="10"/>
  </cols>
  <sheetData>
    <row r="3" spans="2:54" x14ac:dyDescent="0.25">
      <c r="E3" s="105">
        <f>nicsaco.com!AD29</f>
        <v>1</v>
      </c>
      <c r="F3" s="106"/>
      <c r="N3" s="119">
        <f>nicsaco.com!AD33</f>
        <v>5</v>
      </c>
      <c r="O3" s="120"/>
      <c r="W3" s="121" t="str">
        <f>nicsaco.com!AD37</f>
        <v/>
      </c>
      <c r="X3" s="121"/>
      <c r="AF3" s="121" t="str">
        <f>nicsaco.com!AD41</f>
        <v/>
      </c>
      <c r="AG3" s="121"/>
      <c r="AO3" s="121" t="str">
        <f>nicsaco.com!AD45</f>
        <v/>
      </c>
      <c r="AP3" s="121"/>
      <c r="AX3" s="121" t="str">
        <f>nicsaco.com!AD49</f>
        <v/>
      </c>
      <c r="AY3" s="121"/>
    </row>
    <row r="4" spans="2:54" x14ac:dyDescent="0.25">
      <c r="F4" s="11"/>
      <c r="O4" s="13"/>
      <c r="X4" s="11"/>
      <c r="AG4" s="11"/>
      <c r="AP4" s="11"/>
      <c r="AY4" s="11"/>
    </row>
    <row r="5" spans="2:54" x14ac:dyDescent="0.25">
      <c r="C5" s="107" t="str">
        <f>nicsaco.com!AE29</f>
        <v>CP01</v>
      </c>
      <c r="D5" s="107"/>
      <c r="E5" s="107"/>
      <c r="F5" s="107"/>
      <c r="G5" s="107"/>
      <c r="H5" s="107"/>
      <c r="L5" s="130" t="str">
        <f>nicsaco.com!AE33</f>
        <v>CP05</v>
      </c>
      <c r="M5" s="131"/>
      <c r="N5" s="131"/>
      <c r="O5" s="131"/>
      <c r="P5" s="131"/>
      <c r="Q5" s="132"/>
      <c r="U5" s="130" t="str">
        <f>nicsaco.com!AE37</f>
        <v/>
      </c>
      <c r="V5" s="131"/>
      <c r="W5" s="131"/>
      <c r="X5" s="131"/>
      <c r="Y5" s="131"/>
      <c r="Z5" s="132"/>
      <c r="AD5" s="107" t="str">
        <f>nicsaco.com!AE41</f>
        <v/>
      </c>
      <c r="AE5" s="107"/>
      <c r="AF5" s="107"/>
      <c r="AG5" s="107"/>
      <c r="AH5" s="107"/>
      <c r="AI5" s="107"/>
      <c r="AM5" s="130" t="str">
        <f>nicsaco.com!AE45</f>
        <v/>
      </c>
      <c r="AN5" s="131"/>
      <c r="AO5" s="131"/>
      <c r="AP5" s="131"/>
      <c r="AQ5" s="131"/>
      <c r="AR5" s="132"/>
      <c r="AV5" s="130" t="str">
        <f>nicsaco.com!AE49</f>
        <v/>
      </c>
      <c r="AW5" s="131"/>
      <c r="AX5" s="131"/>
      <c r="AY5" s="131"/>
      <c r="AZ5" s="131"/>
      <c r="BA5" s="132"/>
    </row>
    <row r="6" spans="2:54" x14ac:dyDescent="0.25">
      <c r="C6" s="108" t="str">
        <f>nicsaco.com!AF29</f>
        <v>CONTROL PANEL No.1</v>
      </c>
      <c r="D6" s="108"/>
      <c r="E6" s="108"/>
      <c r="F6" s="108"/>
      <c r="G6" s="108"/>
      <c r="H6" s="108"/>
      <c r="L6" s="109" t="str">
        <f>nicsaco.com!AF33</f>
        <v>CONTROL PANEL No.5</v>
      </c>
      <c r="M6" s="110"/>
      <c r="N6" s="110"/>
      <c r="O6" s="110"/>
      <c r="P6" s="110"/>
      <c r="Q6" s="111"/>
      <c r="U6" s="109" t="str">
        <f>nicsaco.com!AF37</f>
        <v/>
      </c>
      <c r="V6" s="110"/>
      <c r="W6" s="110"/>
      <c r="X6" s="110"/>
      <c r="Y6" s="110"/>
      <c r="Z6" s="111"/>
      <c r="AD6" s="108" t="str">
        <f>nicsaco.com!AF41</f>
        <v/>
      </c>
      <c r="AE6" s="108"/>
      <c r="AF6" s="108"/>
      <c r="AG6" s="108"/>
      <c r="AH6" s="108"/>
      <c r="AI6" s="108"/>
      <c r="AM6" s="109" t="str">
        <f>nicsaco.com!AF45</f>
        <v/>
      </c>
      <c r="AN6" s="110"/>
      <c r="AO6" s="110"/>
      <c r="AP6" s="110"/>
      <c r="AQ6" s="110"/>
      <c r="AR6" s="111"/>
      <c r="AV6" s="109" t="str">
        <f>nicsaco.com!AF49</f>
        <v/>
      </c>
      <c r="AW6" s="110"/>
      <c r="AX6" s="110"/>
      <c r="AY6" s="110"/>
      <c r="AZ6" s="110"/>
      <c r="BA6" s="111"/>
    </row>
    <row r="7" spans="2:54" x14ac:dyDescent="0.25">
      <c r="C7" s="8" t="s">
        <v>0</v>
      </c>
      <c r="D7" s="113" t="s">
        <v>1</v>
      </c>
      <c r="E7" s="114"/>
      <c r="F7" s="115" t="s">
        <v>2</v>
      </c>
      <c r="G7" s="116"/>
      <c r="H7" s="9" t="s">
        <v>3</v>
      </c>
      <c r="I7" s="18" t="str">
        <f>nicsaco.com!AS29</f>
        <v>DI:I4.0-I13.7</v>
      </c>
      <c r="L7" s="8" t="s">
        <v>0</v>
      </c>
      <c r="M7" s="113" t="s">
        <v>1</v>
      </c>
      <c r="N7" s="114"/>
      <c r="O7" s="115" t="s">
        <v>2</v>
      </c>
      <c r="P7" s="116"/>
      <c r="Q7" s="9" t="s">
        <v>3</v>
      </c>
      <c r="R7" s="18" t="str">
        <f>nicsaco.com!AS33</f>
        <v>DI:I102.0-I111.7</v>
      </c>
      <c r="U7" s="8" t="s">
        <v>0</v>
      </c>
      <c r="V7" s="113" t="s">
        <v>1</v>
      </c>
      <c r="W7" s="114"/>
      <c r="X7" s="115" t="s">
        <v>2</v>
      </c>
      <c r="Y7" s="116"/>
      <c r="Z7" s="9" t="s">
        <v>3</v>
      </c>
      <c r="AA7" s="18" t="str">
        <f>nicsaco.com!AS37</f>
        <v/>
      </c>
      <c r="AD7" s="8" t="s">
        <v>0</v>
      </c>
      <c r="AE7" s="113" t="s">
        <v>1</v>
      </c>
      <c r="AF7" s="114"/>
      <c r="AG7" s="115" t="s">
        <v>2</v>
      </c>
      <c r="AH7" s="116"/>
      <c r="AI7" s="9" t="s">
        <v>3</v>
      </c>
      <c r="AJ7" s="18" t="str">
        <f>nicsaco.com!AS41</f>
        <v/>
      </c>
      <c r="AM7" s="8" t="s">
        <v>0</v>
      </c>
      <c r="AN7" s="113" t="s">
        <v>1</v>
      </c>
      <c r="AO7" s="114"/>
      <c r="AP7" s="115" t="s">
        <v>2</v>
      </c>
      <c r="AQ7" s="116"/>
      <c r="AR7" s="9" t="s">
        <v>3</v>
      </c>
      <c r="AS7" s="18" t="str">
        <f>nicsaco.com!AS45</f>
        <v/>
      </c>
      <c r="AV7" s="8" t="s">
        <v>0</v>
      </c>
      <c r="AW7" s="113" t="s">
        <v>1</v>
      </c>
      <c r="AX7" s="114"/>
      <c r="AY7" s="115" t="s">
        <v>2</v>
      </c>
      <c r="AZ7" s="116"/>
      <c r="BA7" s="9" t="s">
        <v>3</v>
      </c>
      <c r="BB7" s="18" t="str">
        <f>nicsaco.com!AS49</f>
        <v/>
      </c>
    </row>
    <row r="8" spans="2:54" x14ac:dyDescent="0.25">
      <c r="B8" s="12" t="s">
        <v>13</v>
      </c>
      <c r="C8" s="4">
        <f>nicsaco.com!AG29</f>
        <v>61</v>
      </c>
      <c r="D8" s="117">
        <f>nicsaco.com!AH29</f>
        <v>17</v>
      </c>
      <c r="E8" s="117"/>
      <c r="F8" s="118">
        <f>nicsaco.com!AI29</f>
        <v>3</v>
      </c>
      <c r="G8" s="118"/>
      <c r="H8" s="5">
        <f>nicsaco.com!AJ29</f>
        <v>4</v>
      </c>
      <c r="I8" s="19" t="str">
        <f>nicsaco.com!AT29</f>
        <v>DO:Q4.0-Q7.7</v>
      </c>
      <c r="K8" s="12" t="s">
        <v>13</v>
      </c>
      <c r="L8" s="8">
        <f>nicsaco.com!AG33</f>
        <v>69</v>
      </c>
      <c r="M8" s="112">
        <f>nicsaco.com!AH33</f>
        <v>25</v>
      </c>
      <c r="N8" s="112"/>
      <c r="O8" s="133">
        <f>nicsaco.com!AI33</f>
        <v>2</v>
      </c>
      <c r="P8" s="133"/>
      <c r="Q8" s="9">
        <f>nicsaco.com!AJ33</f>
        <v>1</v>
      </c>
      <c r="R8" s="19" t="str">
        <f>nicsaco.com!AT33</f>
        <v>DO:Q102.0-Q105.7</v>
      </c>
      <c r="T8" s="12" t="s">
        <v>13</v>
      </c>
      <c r="U8" s="8" t="str">
        <f>nicsaco.com!AG37</f>
        <v/>
      </c>
      <c r="V8" s="113" t="str">
        <f>nicsaco.com!AH37</f>
        <v/>
      </c>
      <c r="W8" s="114"/>
      <c r="X8" s="115" t="str">
        <f>nicsaco.com!AI37</f>
        <v/>
      </c>
      <c r="Y8" s="116"/>
      <c r="Z8" s="9" t="str">
        <f>nicsaco.com!AJ37</f>
        <v/>
      </c>
      <c r="AA8" s="19" t="str">
        <f>nicsaco.com!AT37</f>
        <v/>
      </c>
      <c r="AC8" s="12" t="s">
        <v>13</v>
      </c>
      <c r="AD8" s="8" t="str">
        <f>nicsaco.com!AG41</f>
        <v/>
      </c>
      <c r="AE8" s="113" t="str">
        <f>nicsaco.com!AH41</f>
        <v/>
      </c>
      <c r="AF8" s="114"/>
      <c r="AG8" s="115" t="str">
        <f>nicsaco.com!AI41</f>
        <v/>
      </c>
      <c r="AH8" s="116"/>
      <c r="AI8" s="9" t="str">
        <f>nicsaco.com!AJ41</f>
        <v/>
      </c>
      <c r="AJ8" s="19" t="str">
        <f>nicsaco.com!AT41</f>
        <v/>
      </c>
      <c r="AL8" s="12" t="s">
        <v>13</v>
      </c>
      <c r="AM8" s="8" t="str">
        <f>nicsaco.com!AG45</f>
        <v/>
      </c>
      <c r="AN8" s="113" t="str">
        <f>nicsaco.com!AH45</f>
        <v/>
      </c>
      <c r="AO8" s="114"/>
      <c r="AP8" s="115" t="str">
        <f>nicsaco.com!AI45</f>
        <v/>
      </c>
      <c r="AQ8" s="116"/>
      <c r="AR8" s="9" t="str">
        <f>nicsaco.com!AJ45</f>
        <v/>
      </c>
      <c r="AS8" s="19" t="str">
        <f>nicsaco.com!AT45</f>
        <v/>
      </c>
      <c r="AU8" s="12" t="s">
        <v>13</v>
      </c>
      <c r="AV8" s="8" t="str">
        <f>nicsaco.com!AG49</f>
        <v/>
      </c>
      <c r="AW8" s="113" t="str">
        <f>nicsaco.com!AH49</f>
        <v/>
      </c>
      <c r="AX8" s="114"/>
      <c r="AY8" s="115" t="str">
        <f>nicsaco.com!AI49</f>
        <v/>
      </c>
      <c r="AZ8" s="116"/>
      <c r="BA8" s="9" t="str">
        <f>nicsaco.com!AJ49</f>
        <v/>
      </c>
      <c r="BB8" s="19" t="str">
        <f>nicsaco.com!AT49</f>
        <v/>
      </c>
    </row>
    <row r="9" spans="2:54" x14ac:dyDescent="0.25">
      <c r="B9" s="12" t="s">
        <v>14</v>
      </c>
      <c r="C9" s="4">
        <f>nicsaco.com!AK29</f>
        <v>19</v>
      </c>
      <c r="D9" s="117">
        <f>nicsaco.com!AL29</f>
        <v>15</v>
      </c>
      <c r="E9" s="117"/>
      <c r="F9" s="118">
        <f>nicsaco.com!AM29</f>
        <v>1</v>
      </c>
      <c r="G9" s="118"/>
      <c r="H9" s="5">
        <f>nicsaco.com!AN29</f>
        <v>2</v>
      </c>
      <c r="I9" s="20" t="str">
        <f>nicsaco.com!AU29</f>
        <v>AI:IW512-IW518</v>
      </c>
      <c r="K9" s="12" t="s">
        <v>14</v>
      </c>
      <c r="L9" s="8">
        <f>nicsaco.com!AK33</f>
        <v>11</v>
      </c>
      <c r="M9" s="112">
        <f>nicsaco.com!AL33</f>
        <v>7</v>
      </c>
      <c r="N9" s="112"/>
      <c r="O9" s="133">
        <f>nicsaco.com!AM33</f>
        <v>2</v>
      </c>
      <c r="P9" s="133"/>
      <c r="Q9" s="9">
        <f>nicsaco.com!AN33</f>
        <v>1</v>
      </c>
      <c r="R9" s="20" t="str">
        <f>nicsaco.com!AU33</f>
        <v>AI:IW628-IW634</v>
      </c>
      <c r="T9" s="12" t="s">
        <v>14</v>
      </c>
      <c r="U9" s="8" t="str">
        <f>nicsaco.com!AK37</f>
        <v/>
      </c>
      <c r="V9" s="113" t="str">
        <f>nicsaco.com!AL37</f>
        <v/>
      </c>
      <c r="W9" s="114"/>
      <c r="X9" s="115" t="str">
        <f>nicsaco.com!AM37</f>
        <v/>
      </c>
      <c r="Y9" s="116"/>
      <c r="Z9" s="9" t="str">
        <f>nicsaco.com!AN37</f>
        <v/>
      </c>
      <c r="AA9" s="20" t="str">
        <f>nicsaco.com!AU37</f>
        <v/>
      </c>
      <c r="AC9" s="12" t="s">
        <v>14</v>
      </c>
      <c r="AD9" s="8" t="str">
        <f>nicsaco.com!AK41</f>
        <v/>
      </c>
      <c r="AE9" s="113" t="str">
        <f>nicsaco.com!AL41</f>
        <v/>
      </c>
      <c r="AF9" s="114"/>
      <c r="AG9" s="115" t="str">
        <f>nicsaco.com!AM41</f>
        <v/>
      </c>
      <c r="AH9" s="116"/>
      <c r="AI9" s="9" t="str">
        <f>nicsaco.com!AN41</f>
        <v/>
      </c>
      <c r="AJ9" s="20" t="str">
        <f>nicsaco.com!AU41</f>
        <v/>
      </c>
      <c r="AL9" s="12" t="s">
        <v>14</v>
      </c>
      <c r="AM9" s="8" t="str">
        <f>nicsaco.com!AK45</f>
        <v/>
      </c>
      <c r="AN9" s="113" t="str">
        <f>nicsaco.com!AL45</f>
        <v/>
      </c>
      <c r="AO9" s="114"/>
      <c r="AP9" s="115" t="str">
        <f>nicsaco.com!AM45</f>
        <v/>
      </c>
      <c r="AQ9" s="116"/>
      <c r="AR9" s="9" t="str">
        <f>nicsaco.com!AN45</f>
        <v/>
      </c>
      <c r="AS9" s="20" t="str">
        <f>nicsaco.com!AU45</f>
        <v/>
      </c>
      <c r="AU9" s="12" t="s">
        <v>14</v>
      </c>
      <c r="AV9" s="8" t="str">
        <f>nicsaco.com!AK49</f>
        <v/>
      </c>
      <c r="AW9" s="113" t="str">
        <f>nicsaco.com!AL49</f>
        <v/>
      </c>
      <c r="AX9" s="114"/>
      <c r="AY9" s="115" t="str">
        <f>nicsaco.com!AM49</f>
        <v/>
      </c>
      <c r="AZ9" s="116"/>
      <c r="BA9" s="9" t="str">
        <f>nicsaco.com!AN49</f>
        <v/>
      </c>
      <c r="BB9" s="20" t="str">
        <f>nicsaco.com!AU49</f>
        <v/>
      </c>
    </row>
    <row r="10" spans="2:54" x14ac:dyDescent="0.25">
      <c r="B10" s="12" t="s">
        <v>15</v>
      </c>
      <c r="C10" s="4">
        <f>nicsaco.com!AO29</f>
        <v>80</v>
      </c>
      <c r="D10" s="117">
        <f>nicsaco.com!AP29</f>
        <v>32</v>
      </c>
      <c r="E10" s="117"/>
      <c r="F10" s="118">
        <f>nicsaco.com!AQ29</f>
        <v>4</v>
      </c>
      <c r="G10" s="118"/>
      <c r="H10" s="5">
        <f>nicsaco.com!AR29</f>
        <v>6</v>
      </c>
      <c r="I10" s="21" t="str">
        <f>nicsaco.com!AV29</f>
        <v>AO:QW512-QW522</v>
      </c>
      <c r="K10" s="12" t="s">
        <v>15</v>
      </c>
      <c r="L10" s="8">
        <f>nicsaco.com!AO33</f>
        <v>80</v>
      </c>
      <c r="M10" s="112">
        <f>nicsaco.com!AP33</f>
        <v>32</v>
      </c>
      <c r="N10" s="112"/>
      <c r="O10" s="133">
        <f>nicsaco.com!AQ33</f>
        <v>4</v>
      </c>
      <c r="P10" s="133"/>
      <c r="Q10" s="9">
        <f>nicsaco.com!AR33</f>
        <v>2</v>
      </c>
      <c r="R10" s="21" t="str">
        <f>nicsaco.com!AV33</f>
        <v>AO:QW628-QW630</v>
      </c>
      <c r="T10" s="12" t="s">
        <v>15</v>
      </c>
      <c r="U10" s="8" t="str">
        <f>nicsaco.com!AO37</f>
        <v/>
      </c>
      <c r="V10" s="113" t="str">
        <f>nicsaco.com!AP37</f>
        <v/>
      </c>
      <c r="W10" s="114"/>
      <c r="X10" s="115" t="str">
        <f>nicsaco.com!AQ37</f>
        <v/>
      </c>
      <c r="Y10" s="116"/>
      <c r="Z10" s="9" t="str">
        <f>nicsaco.com!AR37</f>
        <v/>
      </c>
      <c r="AA10" s="21" t="str">
        <f>nicsaco.com!AV37</f>
        <v/>
      </c>
      <c r="AC10" s="12" t="s">
        <v>15</v>
      </c>
      <c r="AD10" s="8" t="str">
        <f>nicsaco.com!AO41</f>
        <v/>
      </c>
      <c r="AE10" s="113" t="str">
        <f>nicsaco.com!AP41</f>
        <v/>
      </c>
      <c r="AF10" s="114"/>
      <c r="AG10" s="115" t="str">
        <f>nicsaco.com!AQ41</f>
        <v/>
      </c>
      <c r="AH10" s="116"/>
      <c r="AI10" s="9" t="str">
        <f>nicsaco.com!AR41</f>
        <v/>
      </c>
      <c r="AJ10" s="21" t="str">
        <f>nicsaco.com!AV41</f>
        <v/>
      </c>
      <c r="AL10" s="12" t="s">
        <v>15</v>
      </c>
      <c r="AM10" s="8" t="str">
        <f>nicsaco.com!AO45</f>
        <v/>
      </c>
      <c r="AN10" s="113" t="str">
        <f>nicsaco.com!AP45</f>
        <v/>
      </c>
      <c r="AO10" s="114"/>
      <c r="AP10" s="115" t="str">
        <f>nicsaco.com!AQ45</f>
        <v/>
      </c>
      <c r="AQ10" s="116"/>
      <c r="AR10" s="9" t="str">
        <f>nicsaco.com!AR45</f>
        <v/>
      </c>
      <c r="AS10" s="21" t="str">
        <f>nicsaco.com!AV45</f>
        <v/>
      </c>
      <c r="AU10" s="12" t="s">
        <v>15</v>
      </c>
      <c r="AV10" s="8" t="str">
        <f>nicsaco.com!AO49</f>
        <v/>
      </c>
      <c r="AW10" s="113" t="str">
        <f>nicsaco.com!AP49</f>
        <v/>
      </c>
      <c r="AX10" s="114"/>
      <c r="AY10" s="115" t="str">
        <f>nicsaco.com!AQ49</f>
        <v/>
      </c>
      <c r="AZ10" s="116"/>
      <c r="BA10" s="9" t="str">
        <f>nicsaco.com!AR49</f>
        <v/>
      </c>
      <c r="BB10" s="21" t="str">
        <f>nicsaco.com!AV49</f>
        <v/>
      </c>
    </row>
    <row r="11" spans="2:54" x14ac:dyDescent="0.25">
      <c r="B11" s="7"/>
      <c r="C11" s="7"/>
      <c r="D11" s="7"/>
      <c r="E11" s="7"/>
      <c r="F11" s="7"/>
      <c r="G11" s="7"/>
      <c r="H11" s="7"/>
      <c r="I11" s="7"/>
      <c r="K11" s="7"/>
      <c r="L11" s="7"/>
      <c r="M11" s="7"/>
      <c r="N11" s="7"/>
      <c r="O11" s="7"/>
      <c r="P11" s="7"/>
      <c r="Q11" s="7"/>
      <c r="R11" s="7"/>
      <c r="T11" s="7"/>
      <c r="U11" s="7"/>
      <c r="V11" s="7"/>
      <c r="W11" s="7"/>
      <c r="X11" s="7"/>
      <c r="Y11" s="7"/>
      <c r="Z11" s="7"/>
      <c r="AA11" s="7"/>
      <c r="AC11" s="7"/>
      <c r="AD11" s="7"/>
      <c r="AE11" s="7"/>
      <c r="AF11" s="7"/>
      <c r="AG11" s="7"/>
      <c r="AH11" s="7"/>
      <c r="AI11" s="7"/>
      <c r="AJ11" s="7"/>
      <c r="AL11" s="7"/>
      <c r="AM11" s="7"/>
      <c r="AN11" s="7"/>
      <c r="AO11" s="7"/>
      <c r="AP11" s="7"/>
      <c r="AQ11" s="7"/>
      <c r="AR11" s="7"/>
      <c r="AS11" s="7"/>
      <c r="AU11" s="7"/>
      <c r="AV11" s="7"/>
      <c r="AW11" s="7"/>
      <c r="AX11" s="7"/>
      <c r="AY11" s="7"/>
      <c r="AZ11" s="7"/>
      <c r="BA11" s="7"/>
      <c r="BB11" s="7"/>
    </row>
    <row r="12" spans="2:54" x14ac:dyDescent="0.25">
      <c r="B12" s="7"/>
      <c r="C12" s="7"/>
      <c r="D12" s="7"/>
      <c r="E12" s="7"/>
      <c r="F12" s="7"/>
      <c r="G12" s="7"/>
      <c r="H12" s="7"/>
      <c r="I12" s="7"/>
      <c r="K12" s="7"/>
      <c r="L12" s="7"/>
      <c r="M12" s="7"/>
      <c r="N12" s="7"/>
      <c r="O12" s="7"/>
      <c r="P12" s="7"/>
      <c r="Q12" s="7"/>
      <c r="R12" s="7"/>
      <c r="T12" s="7"/>
      <c r="U12" s="7"/>
      <c r="V12" s="7"/>
      <c r="W12" s="7"/>
      <c r="X12" s="7"/>
      <c r="Y12" s="7"/>
      <c r="Z12" s="7"/>
      <c r="AA12" s="7"/>
      <c r="AC12" s="7"/>
      <c r="AD12" s="7"/>
      <c r="AE12" s="7"/>
      <c r="AF12" s="7"/>
      <c r="AG12" s="7"/>
      <c r="AH12" s="7"/>
      <c r="AI12" s="7"/>
      <c r="AJ12" s="7"/>
      <c r="AL12" s="7"/>
      <c r="AM12" s="7"/>
      <c r="AN12" s="7"/>
      <c r="AO12" s="7"/>
      <c r="AP12" s="7"/>
      <c r="AQ12" s="7"/>
      <c r="AR12" s="7"/>
      <c r="AS12" s="7"/>
      <c r="AU12" s="7"/>
      <c r="AV12" s="7"/>
      <c r="AW12" s="7"/>
      <c r="AX12" s="7"/>
      <c r="AY12" s="7"/>
      <c r="AZ12" s="7"/>
      <c r="BA12" s="7"/>
      <c r="BB12" s="7"/>
    </row>
    <row r="13" spans="2:54" x14ac:dyDescent="0.25">
      <c r="B13" s="7"/>
      <c r="C13" s="7"/>
      <c r="D13" s="7"/>
      <c r="E13" s="7"/>
      <c r="F13" s="7"/>
      <c r="G13" s="7"/>
      <c r="H13" s="7"/>
      <c r="I13" s="7"/>
      <c r="K13" s="7"/>
      <c r="L13" s="7"/>
      <c r="M13" s="7"/>
      <c r="N13" s="7"/>
      <c r="O13" s="7"/>
      <c r="P13" s="7"/>
      <c r="Q13" s="7"/>
      <c r="R13" s="7"/>
      <c r="T13" s="7"/>
      <c r="U13" s="7"/>
      <c r="V13" s="7"/>
      <c r="W13" s="7"/>
      <c r="X13" s="7"/>
      <c r="Y13" s="7"/>
      <c r="Z13" s="7"/>
      <c r="AA13" s="7"/>
      <c r="AC13" s="7"/>
      <c r="AD13" s="7"/>
      <c r="AE13" s="7"/>
      <c r="AF13" s="7"/>
      <c r="AG13" s="7"/>
      <c r="AH13" s="7"/>
      <c r="AI13" s="7"/>
      <c r="AJ13" s="7"/>
      <c r="AL13" s="7"/>
      <c r="AM13" s="7"/>
      <c r="AN13" s="7"/>
      <c r="AO13" s="7"/>
      <c r="AP13" s="7"/>
      <c r="AQ13" s="7"/>
      <c r="AR13" s="7"/>
      <c r="AS13" s="7"/>
      <c r="AU13" s="7"/>
      <c r="AV13" s="7"/>
      <c r="AW13" s="7"/>
      <c r="AX13" s="7"/>
      <c r="AY13" s="7"/>
      <c r="AZ13" s="7"/>
      <c r="BA13" s="7"/>
      <c r="BB13" s="7"/>
    </row>
    <row r="15" spans="2:54" x14ac:dyDescent="0.25">
      <c r="E15" s="105">
        <f>nicsaco.com!AD30</f>
        <v>2</v>
      </c>
      <c r="F15" s="106"/>
      <c r="N15" s="105" t="str">
        <f>nicsaco.com!AD34</f>
        <v/>
      </c>
      <c r="O15" s="106"/>
      <c r="W15" s="121" t="str">
        <f>nicsaco.com!AD38</f>
        <v/>
      </c>
      <c r="X15" s="121"/>
      <c r="AF15" s="121" t="str">
        <f>nicsaco.com!AD42</f>
        <v/>
      </c>
      <c r="AG15" s="121"/>
      <c r="AO15" s="121" t="str">
        <f>nicsaco.com!AD46</f>
        <v/>
      </c>
      <c r="AP15" s="121"/>
      <c r="AX15" s="121" t="str">
        <f>nicsaco.com!AD50</f>
        <v/>
      </c>
      <c r="AY15" s="121"/>
    </row>
    <row r="16" spans="2:54" x14ac:dyDescent="0.25">
      <c r="F16" s="11"/>
      <c r="O16" s="13"/>
      <c r="X16" s="11"/>
      <c r="AG16" s="11"/>
      <c r="AP16" s="11"/>
      <c r="AY16" s="11"/>
    </row>
    <row r="17" spans="2:54" x14ac:dyDescent="0.25">
      <c r="C17" s="107" t="str">
        <f>nicsaco.com!AE30</f>
        <v>CP02</v>
      </c>
      <c r="D17" s="107"/>
      <c r="E17" s="107"/>
      <c r="F17" s="107"/>
      <c r="G17" s="107"/>
      <c r="H17" s="107"/>
      <c r="L17" s="130" t="str">
        <f>nicsaco.com!AE34</f>
        <v/>
      </c>
      <c r="M17" s="131"/>
      <c r="N17" s="131"/>
      <c r="O17" s="131"/>
      <c r="P17" s="131"/>
      <c r="Q17" s="132"/>
      <c r="U17" s="130" t="str">
        <f>nicsaco.com!AE38</f>
        <v/>
      </c>
      <c r="V17" s="131"/>
      <c r="W17" s="131"/>
      <c r="X17" s="131"/>
      <c r="Y17" s="131"/>
      <c r="Z17" s="132"/>
      <c r="AD17" s="107" t="str">
        <f>nicsaco.com!AE42</f>
        <v/>
      </c>
      <c r="AE17" s="107"/>
      <c r="AF17" s="107"/>
      <c r="AG17" s="107"/>
      <c r="AH17" s="107"/>
      <c r="AI17" s="107"/>
      <c r="AM17" s="130" t="str">
        <f>nicsaco.com!AE46</f>
        <v/>
      </c>
      <c r="AN17" s="131"/>
      <c r="AO17" s="131"/>
      <c r="AP17" s="131"/>
      <c r="AQ17" s="131"/>
      <c r="AR17" s="132"/>
      <c r="AV17" s="130" t="str">
        <f>nicsaco.com!AE50</f>
        <v/>
      </c>
      <c r="AW17" s="131"/>
      <c r="AX17" s="131"/>
      <c r="AY17" s="131"/>
      <c r="AZ17" s="131"/>
      <c r="BA17" s="132"/>
    </row>
    <row r="18" spans="2:54" x14ac:dyDescent="0.25">
      <c r="C18" s="108" t="str">
        <f>nicsaco.com!AF30</f>
        <v>CONTROL PANEL No.2</v>
      </c>
      <c r="D18" s="108"/>
      <c r="E18" s="108"/>
      <c r="F18" s="108"/>
      <c r="G18" s="108"/>
      <c r="H18" s="108"/>
      <c r="L18" s="109" t="str">
        <f>nicsaco.com!AF34</f>
        <v/>
      </c>
      <c r="M18" s="110"/>
      <c r="N18" s="110"/>
      <c r="O18" s="110"/>
      <c r="P18" s="110"/>
      <c r="Q18" s="111"/>
      <c r="U18" s="109" t="str">
        <f>nicsaco.com!AF38</f>
        <v/>
      </c>
      <c r="V18" s="110"/>
      <c r="W18" s="110"/>
      <c r="X18" s="110"/>
      <c r="Y18" s="110"/>
      <c r="Z18" s="111"/>
      <c r="AD18" s="108" t="str">
        <f>nicsaco.com!AF42</f>
        <v/>
      </c>
      <c r="AE18" s="108"/>
      <c r="AF18" s="108"/>
      <c r="AG18" s="108"/>
      <c r="AH18" s="108"/>
      <c r="AI18" s="108"/>
      <c r="AM18" s="109" t="str">
        <f>nicsaco.com!AF46</f>
        <v/>
      </c>
      <c r="AN18" s="110"/>
      <c r="AO18" s="110"/>
      <c r="AP18" s="110"/>
      <c r="AQ18" s="110"/>
      <c r="AR18" s="111"/>
      <c r="AV18" s="109" t="str">
        <f>nicsaco.com!AF50</f>
        <v/>
      </c>
      <c r="AW18" s="110"/>
      <c r="AX18" s="110"/>
      <c r="AY18" s="110"/>
      <c r="AZ18" s="110"/>
      <c r="BA18" s="111"/>
    </row>
    <row r="19" spans="2:54" x14ac:dyDescent="0.25">
      <c r="C19" s="8" t="s">
        <v>0</v>
      </c>
      <c r="D19" s="113" t="s">
        <v>1</v>
      </c>
      <c r="E19" s="114"/>
      <c r="F19" s="115" t="s">
        <v>2</v>
      </c>
      <c r="G19" s="116"/>
      <c r="H19" s="9" t="s">
        <v>3</v>
      </c>
      <c r="I19" s="18" t="str">
        <f>nicsaco.com!AS30</f>
        <v>DI:I18.0-I33.7</v>
      </c>
      <c r="L19" s="8" t="s">
        <v>0</v>
      </c>
      <c r="M19" s="113" t="s">
        <v>1</v>
      </c>
      <c r="N19" s="114"/>
      <c r="O19" s="115" t="s">
        <v>2</v>
      </c>
      <c r="P19" s="116"/>
      <c r="Q19" s="9" t="s">
        <v>3</v>
      </c>
      <c r="R19" s="18" t="str">
        <f>nicsaco.com!AS34</f>
        <v/>
      </c>
      <c r="U19" s="8" t="s">
        <v>0</v>
      </c>
      <c r="V19" s="113" t="s">
        <v>1</v>
      </c>
      <c r="W19" s="114"/>
      <c r="X19" s="115" t="s">
        <v>2</v>
      </c>
      <c r="Y19" s="116"/>
      <c r="Z19" s="9" t="s">
        <v>3</v>
      </c>
      <c r="AA19" s="18" t="str">
        <f>nicsaco.com!AS38</f>
        <v/>
      </c>
      <c r="AD19" s="8" t="s">
        <v>0</v>
      </c>
      <c r="AE19" s="113" t="s">
        <v>1</v>
      </c>
      <c r="AF19" s="114"/>
      <c r="AG19" s="115" t="s">
        <v>2</v>
      </c>
      <c r="AH19" s="116"/>
      <c r="AI19" s="9" t="s">
        <v>3</v>
      </c>
      <c r="AJ19" s="18" t="str">
        <f>nicsaco.com!AS42</f>
        <v/>
      </c>
      <c r="AM19" s="8" t="s">
        <v>0</v>
      </c>
      <c r="AN19" s="113" t="s">
        <v>1</v>
      </c>
      <c r="AO19" s="114"/>
      <c r="AP19" s="115" t="s">
        <v>2</v>
      </c>
      <c r="AQ19" s="116"/>
      <c r="AR19" s="9" t="s">
        <v>3</v>
      </c>
      <c r="AS19" s="18" t="str">
        <f>nicsaco.com!AS46</f>
        <v/>
      </c>
      <c r="AV19" s="8" t="s">
        <v>0</v>
      </c>
      <c r="AW19" s="113" t="s">
        <v>1</v>
      </c>
      <c r="AX19" s="114"/>
      <c r="AY19" s="115" t="s">
        <v>2</v>
      </c>
      <c r="AZ19" s="116"/>
      <c r="BA19" s="9" t="s">
        <v>3</v>
      </c>
      <c r="BB19" s="18" t="str">
        <f>nicsaco.com!AS50</f>
        <v/>
      </c>
    </row>
    <row r="20" spans="2:54" x14ac:dyDescent="0.25">
      <c r="B20" s="12" t="s">
        <v>13</v>
      </c>
      <c r="C20" s="4">
        <f>nicsaco.com!AG30</f>
        <v>105</v>
      </c>
      <c r="D20" s="117">
        <f>nicsaco.com!AH30</f>
        <v>88</v>
      </c>
      <c r="E20" s="117"/>
      <c r="F20" s="118" t="str">
        <f>nicsaco.com!AI30</f>
        <v/>
      </c>
      <c r="G20" s="118"/>
      <c r="H20" s="5" t="str">
        <f>nicsaco.com!AJ30</f>
        <v/>
      </c>
      <c r="I20" s="19" t="str">
        <f>nicsaco.com!AT30</f>
        <v>DO:Q18.0-Q31.7</v>
      </c>
      <c r="K20" s="12" t="s">
        <v>13</v>
      </c>
      <c r="L20" s="8" t="str">
        <f>nicsaco.com!AG34</f>
        <v/>
      </c>
      <c r="M20" s="113" t="str">
        <f>nicsaco.com!AH34</f>
        <v/>
      </c>
      <c r="N20" s="114"/>
      <c r="O20" s="115" t="str">
        <f>nicsaco.com!AI34</f>
        <v/>
      </c>
      <c r="P20" s="116"/>
      <c r="Q20" s="9" t="str">
        <f>nicsaco.com!AJ34</f>
        <v/>
      </c>
      <c r="R20" s="19" t="str">
        <f>nicsaco.com!AT34</f>
        <v/>
      </c>
      <c r="T20" s="12" t="s">
        <v>13</v>
      </c>
      <c r="U20" s="8" t="str">
        <f>nicsaco.com!AG38</f>
        <v/>
      </c>
      <c r="V20" s="113" t="str">
        <f>nicsaco.com!AH38</f>
        <v/>
      </c>
      <c r="W20" s="114"/>
      <c r="X20" s="115" t="str">
        <f>nicsaco.com!AI38</f>
        <v/>
      </c>
      <c r="Y20" s="116"/>
      <c r="Z20" s="9" t="str">
        <f>nicsaco.com!AJ38</f>
        <v/>
      </c>
      <c r="AA20" s="19" t="str">
        <f>nicsaco.com!AT38</f>
        <v/>
      </c>
      <c r="AC20" s="12" t="s">
        <v>13</v>
      </c>
      <c r="AD20" s="8" t="str">
        <f>nicsaco.com!AG42</f>
        <v/>
      </c>
      <c r="AE20" s="113" t="str">
        <f>nicsaco.com!AH42</f>
        <v/>
      </c>
      <c r="AF20" s="114"/>
      <c r="AG20" s="115" t="str">
        <f>nicsaco.com!AI42</f>
        <v/>
      </c>
      <c r="AH20" s="116"/>
      <c r="AI20" s="9" t="str">
        <f>nicsaco.com!AJ42</f>
        <v/>
      </c>
      <c r="AJ20" s="19" t="str">
        <f>nicsaco.com!AT42</f>
        <v/>
      </c>
      <c r="AL20" s="12" t="s">
        <v>13</v>
      </c>
      <c r="AM20" s="8" t="str">
        <f>nicsaco.com!AG46</f>
        <v/>
      </c>
      <c r="AN20" s="113" t="str">
        <f>nicsaco.com!AH46</f>
        <v/>
      </c>
      <c r="AO20" s="114"/>
      <c r="AP20" s="115" t="str">
        <f>nicsaco.com!AI46</f>
        <v/>
      </c>
      <c r="AQ20" s="116"/>
      <c r="AR20" s="9" t="str">
        <f>nicsaco.com!AJ46</f>
        <v/>
      </c>
      <c r="AS20" s="19" t="str">
        <f>nicsaco.com!AT46</f>
        <v/>
      </c>
      <c r="AU20" s="12" t="s">
        <v>13</v>
      </c>
      <c r="AV20" s="8" t="str">
        <f>nicsaco.com!AG50</f>
        <v/>
      </c>
      <c r="AW20" s="113" t="str">
        <f>nicsaco.com!AH50</f>
        <v/>
      </c>
      <c r="AX20" s="114"/>
      <c r="AY20" s="115" t="str">
        <f>nicsaco.com!AI50</f>
        <v/>
      </c>
      <c r="AZ20" s="116"/>
      <c r="BA20" s="9" t="str">
        <f>nicsaco.com!AJ50</f>
        <v/>
      </c>
      <c r="BB20" s="19" t="str">
        <f>nicsaco.com!AT50</f>
        <v/>
      </c>
    </row>
    <row r="21" spans="2:54" x14ac:dyDescent="0.25">
      <c r="B21" s="12" t="s">
        <v>14</v>
      </c>
      <c r="C21" s="4">
        <f>nicsaco.com!AK30</f>
        <v>23</v>
      </c>
      <c r="D21" s="117">
        <f>nicsaco.com!AL30</f>
        <v>24</v>
      </c>
      <c r="E21" s="117"/>
      <c r="F21" s="118" t="str">
        <f>nicsaco.com!AM30</f>
        <v/>
      </c>
      <c r="G21" s="118"/>
      <c r="H21" s="5" t="str">
        <f>nicsaco.com!AN30</f>
        <v/>
      </c>
      <c r="I21" s="20" t="str">
        <f>nicsaco.com!AU30</f>
        <v/>
      </c>
      <c r="K21" s="12" t="s">
        <v>14</v>
      </c>
      <c r="L21" s="8" t="str">
        <f>nicsaco.com!AK34</f>
        <v/>
      </c>
      <c r="M21" s="113" t="str">
        <f>nicsaco.com!AL34</f>
        <v/>
      </c>
      <c r="N21" s="114"/>
      <c r="O21" s="115" t="str">
        <f>nicsaco.com!AM34</f>
        <v/>
      </c>
      <c r="P21" s="116"/>
      <c r="Q21" s="9" t="str">
        <f>nicsaco.com!AN34</f>
        <v/>
      </c>
      <c r="R21" s="20" t="str">
        <f>nicsaco.com!AU34</f>
        <v/>
      </c>
      <c r="T21" s="12" t="s">
        <v>14</v>
      </c>
      <c r="U21" s="8" t="str">
        <f>nicsaco.com!AK38</f>
        <v/>
      </c>
      <c r="V21" s="113" t="str">
        <f>nicsaco.com!AL38</f>
        <v/>
      </c>
      <c r="W21" s="114"/>
      <c r="X21" s="115" t="str">
        <f>nicsaco.com!AM38</f>
        <v/>
      </c>
      <c r="Y21" s="116"/>
      <c r="Z21" s="9" t="str">
        <f>nicsaco.com!AN38</f>
        <v/>
      </c>
      <c r="AA21" s="20" t="str">
        <f>nicsaco.com!AU38</f>
        <v/>
      </c>
      <c r="AC21" s="12" t="s">
        <v>14</v>
      </c>
      <c r="AD21" s="8" t="str">
        <f>nicsaco.com!AK42</f>
        <v/>
      </c>
      <c r="AE21" s="113" t="str">
        <f>nicsaco.com!AL42</f>
        <v/>
      </c>
      <c r="AF21" s="114"/>
      <c r="AG21" s="115" t="str">
        <f>nicsaco.com!AM42</f>
        <v/>
      </c>
      <c r="AH21" s="116"/>
      <c r="AI21" s="9" t="str">
        <f>nicsaco.com!AN42</f>
        <v/>
      </c>
      <c r="AJ21" s="20" t="str">
        <f>nicsaco.com!AU42</f>
        <v/>
      </c>
      <c r="AL21" s="12" t="s">
        <v>14</v>
      </c>
      <c r="AM21" s="8" t="str">
        <f>nicsaco.com!AK46</f>
        <v/>
      </c>
      <c r="AN21" s="113" t="str">
        <f>nicsaco.com!AL46</f>
        <v/>
      </c>
      <c r="AO21" s="114"/>
      <c r="AP21" s="115" t="str">
        <f>nicsaco.com!AM46</f>
        <v/>
      </c>
      <c r="AQ21" s="116"/>
      <c r="AR21" s="9" t="str">
        <f>nicsaco.com!AN46</f>
        <v/>
      </c>
      <c r="AS21" s="20" t="str">
        <f>nicsaco.com!AU46</f>
        <v/>
      </c>
      <c r="AU21" s="12" t="s">
        <v>14</v>
      </c>
      <c r="AV21" s="8" t="str">
        <f>nicsaco.com!AK50</f>
        <v/>
      </c>
      <c r="AW21" s="113" t="str">
        <f>nicsaco.com!AL50</f>
        <v/>
      </c>
      <c r="AX21" s="114"/>
      <c r="AY21" s="115" t="str">
        <f>nicsaco.com!AM50</f>
        <v/>
      </c>
      <c r="AZ21" s="116"/>
      <c r="BA21" s="9" t="str">
        <f>nicsaco.com!AN50</f>
        <v/>
      </c>
      <c r="BB21" s="20" t="str">
        <f>nicsaco.com!AU50</f>
        <v/>
      </c>
    </row>
    <row r="22" spans="2:54" x14ac:dyDescent="0.25">
      <c r="B22" s="12" t="s">
        <v>15</v>
      </c>
      <c r="C22" s="4">
        <f>nicsaco.com!AO30</f>
        <v>128</v>
      </c>
      <c r="D22" s="117">
        <f>nicsaco.com!AO30</f>
        <v>128</v>
      </c>
      <c r="E22" s="117"/>
      <c r="F22" s="118" t="str">
        <f>nicsaco.com!AQ30</f>
        <v/>
      </c>
      <c r="G22" s="118"/>
      <c r="H22" s="5" t="str">
        <f>nicsaco.com!AR30</f>
        <v/>
      </c>
      <c r="I22" s="21" t="str">
        <f>nicsaco.com!AV30</f>
        <v/>
      </c>
      <c r="K22" s="12" t="s">
        <v>15</v>
      </c>
      <c r="L22" s="8" t="str">
        <f>nicsaco.com!AO34</f>
        <v/>
      </c>
      <c r="M22" s="113" t="str">
        <f>nicsaco.com!AP34</f>
        <v/>
      </c>
      <c r="N22" s="114"/>
      <c r="O22" s="115" t="str">
        <f>nicsaco.com!AQ34</f>
        <v/>
      </c>
      <c r="P22" s="116"/>
      <c r="Q22" s="9" t="str">
        <f>nicsaco.com!AR34</f>
        <v/>
      </c>
      <c r="R22" s="21" t="str">
        <f>nicsaco.com!AV34</f>
        <v/>
      </c>
      <c r="T22" s="12" t="s">
        <v>15</v>
      </c>
      <c r="U22" s="8" t="str">
        <f>nicsaco.com!AO38</f>
        <v/>
      </c>
      <c r="V22" s="113" t="str">
        <f>nicsaco.com!AP38</f>
        <v/>
      </c>
      <c r="W22" s="114"/>
      <c r="X22" s="115" t="str">
        <f>nicsaco.com!AQ38</f>
        <v/>
      </c>
      <c r="Y22" s="116"/>
      <c r="Z22" s="9" t="str">
        <f>nicsaco.com!AR38</f>
        <v/>
      </c>
      <c r="AA22" s="21" t="str">
        <f>nicsaco.com!AV38</f>
        <v/>
      </c>
      <c r="AC22" s="12" t="s">
        <v>15</v>
      </c>
      <c r="AD22" s="8" t="str">
        <f>nicsaco.com!AO42</f>
        <v/>
      </c>
      <c r="AE22" s="113" t="str">
        <f>nicsaco.com!AP42</f>
        <v/>
      </c>
      <c r="AF22" s="114"/>
      <c r="AG22" s="115" t="str">
        <f>nicsaco.com!AQ42</f>
        <v/>
      </c>
      <c r="AH22" s="116"/>
      <c r="AI22" s="9" t="str">
        <f>nicsaco.com!AR42</f>
        <v/>
      </c>
      <c r="AJ22" s="21" t="str">
        <f>nicsaco.com!AV42</f>
        <v/>
      </c>
      <c r="AL22" s="12" t="s">
        <v>15</v>
      </c>
      <c r="AM22" s="8" t="str">
        <f>nicsaco.com!AO46</f>
        <v/>
      </c>
      <c r="AN22" s="113" t="str">
        <f>nicsaco.com!AP46</f>
        <v/>
      </c>
      <c r="AO22" s="114"/>
      <c r="AP22" s="115" t="str">
        <f>nicsaco.com!AQ46</f>
        <v/>
      </c>
      <c r="AQ22" s="116"/>
      <c r="AR22" s="9" t="str">
        <f>nicsaco.com!AR46</f>
        <v/>
      </c>
      <c r="AS22" s="21" t="str">
        <f>nicsaco.com!AV46</f>
        <v/>
      </c>
      <c r="AU22" s="12" t="s">
        <v>15</v>
      </c>
      <c r="AV22" s="8" t="str">
        <f>nicsaco.com!AO50</f>
        <v/>
      </c>
      <c r="AW22" s="113" t="str">
        <f>nicsaco.com!AP50</f>
        <v/>
      </c>
      <c r="AX22" s="114"/>
      <c r="AY22" s="115" t="str">
        <f>nicsaco.com!AQ50</f>
        <v/>
      </c>
      <c r="AZ22" s="116"/>
      <c r="BA22" s="9" t="str">
        <f>nicsaco.com!AR50</f>
        <v/>
      </c>
      <c r="BB22" s="21" t="str">
        <f>nicsaco.com!AV50</f>
        <v/>
      </c>
    </row>
    <row r="23" spans="2:54" x14ac:dyDescent="0.25">
      <c r="B23" s="7"/>
      <c r="C23" s="7"/>
      <c r="D23" s="7"/>
      <c r="E23" s="7"/>
      <c r="F23" s="7"/>
      <c r="G23" s="7"/>
      <c r="H23" s="7"/>
      <c r="I23" s="7"/>
      <c r="K23" s="7"/>
      <c r="L23" s="7"/>
      <c r="M23" s="7"/>
      <c r="N23" s="7"/>
      <c r="O23" s="7"/>
      <c r="P23" s="7"/>
      <c r="Q23" s="7"/>
      <c r="R23" s="7"/>
      <c r="T23" s="7"/>
      <c r="U23" s="7"/>
      <c r="V23" s="7"/>
      <c r="W23" s="7"/>
      <c r="X23" s="7"/>
      <c r="Y23" s="7"/>
      <c r="Z23" s="7"/>
      <c r="AA23" s="7"/>
      <c r="AC23" s="7"/>
      <c r="AD23" s="7"/>
      <c r="AE23" s="7"/>
      <c r="AF23" s="7"/>
      <c r="AG23" s="7"/>
      <c r="AH23" s="7"/>
      <c r="AI23" s="7"/>
      <c r="AJ23" s="7"/>
      <c r="AL23" s="7"/>
      <c r="AM23" s="7"/>
      <c r="AN23" s="7"/>
      <c r="AO23" s="7"/>
      <c r="AP23" s="7"/>
      <c r="AQ23" s="7"/>
      <c r="AR23" s="7"/>
      <c r="AS23" s="7"/>
      <c r="AU23" s="7"/>
      <c r="AV23" s="7"/>
      <c r="AW23" s="7"/>
      <c r="AX23" s="7"/>
      <c r="AY23" s="7"/>
      <c r="AZ23" s="7"/>
      <c r="BA23" s="7"/>
      <c r="BB23" s="7"/>
    </row>
    <row r="24" spans="2:54" x14ac:dyDescent="0.25">
      <c r="B24" s="7"/>
      <c r="C24" s="7"/>
      <c r="D24" s="7"/>
      <c r="E24" s="7"/>
      <c r="F24" s="7"/>
      <c r="G24" s="7"/>
      <c r="H24" s="7"/>
      <c r="I24" s="7"/>
      <c r="K24" s="7"/>
      <c r="L24" s="7"/>
      <c r="M24" s="7"/>
      <c r="N24" s="7"/>
      <c r="O24" s="7"/>
      <c r="P24" s="7"/>
      <c r="Q24" s="7"/>
      <c r="R24" s="7"/>
      <c r="T24" s="7"/>
      <c r="U24" s="7"/>
      <c r="V24" s="7"/>
      <c r="W24" s="7"/>
      <c r="X24" s="7"/>
      <c r="Y24" s="7"/>
      <c r="Z24" s="7"/>
      <c r="AA24" s="7"/>
      <c r="AC24" s="7"/>
      <c r="AD24" s="7"/>
      <c r="AE24" s="7"/>
      <c r="AF24" s="7"/>
      <c r="AG24" s="7"/>
      <c r="AH24" s="7"/>
      <c r="AI24" s="7"/>
      <c r="AJ24" s="7"/>
      <c r="AL24" s="7"/>
      <c r="AM24" s="7"/>
      <c r="AN24" s="7"/>
      <c r="AO24" s="7"/>
      <c r="AP24" s="7"/>
      <c r="AQ24" s="7"/>
      <c r="AR24" s="7"/>
      <c r="AS24" s="7"/>
      <c r="AU24" s="7"/>
      <c r="AV24" s="7"/>
      <c r="AW24" s="7"/>
      <c r="AX24" s="7"/>
      <c r="AY24" s="7"/>
      <c r="AZ24" s="7"/>
      <c r="BA24" s="7"/>
      <c r="BB24" s="7"/>
    </row>
    <row r="27" spans="2:54" x14ac:dyDescent="0.25">
      <c r="E27" s="105">
        <f>nicsaco.com!AD31</f>
        <v>3</v>
      </c>
      <c r="F27" s="106"/>
      <c r="N27" s="121" t="str">
        <f>nicsaco.com!AD35</f>
        <v/>
      </c>
      <c r="O27" s="121"/>
      <c r="W27" s="121" t="str">
        <f>nicsaco.com!AD39</f>
        <v/>
      </c>
      <c r="X27" s="121"/>
      <c r="AF27" s="121" t="str">
        <f>nicsaco.com!AD43</f>
        <v/>
      </c>
      <c r="AG27" s="121"/>
      <c r="AO27" s="121" t="str">
        <f>nicsaco.com!AD47</f>
        <v/>
      </c>
      <c r="AP27" s="121"/>
      <c r="AX27" s="121" t="str">
        <f>nicsaco.com!AD51</f>
        <v/>
      </c>
      <c r="AY27" s="121"/>
    </row>
    <row r="28" spans="2:54" x14ac:dyDescent="0.25">
      <c r="F28" s="13"/>
      <c r="O28" s="11"/>
      <c r="X28" s="11"/>
      <c r="AG28" s="11"/>
      <c r="AP28" s="11"/>
      <c r="AY28" s="11"/>
    </row>
    <row r="29" spans="2:54" x14ac:dyDescent="0.25">
      <c r="C29" s="130" t="str">
        <f>nicsaco.com!AE31</f>
        <v>CP03</v>
      </c>
      <c r="D29" s="131"/>
      <c r="E29" s="131"/>
      <c r="F29" s="131"/>
      <c r="G29" s="131"/>
      <c r="H29" s="132"/>
      <c r="L29" s="130" t="str">
        <f>nicsaco.com!AE35</f>
        <v/>
      </c>
      <c r="M29" s="131"/>
      <c r="N29" s="131"/>
      <c r="O29" s="131"/>
      <c r="P29" s="131"/>
      <c r="Q29" s="132"/>
      <c r="U29" s="130" t="str">
        <f>nicsaco.com!AE39</f>
        <v/>
      </c>
      <c r="V29" s="131"/>
      <c r="W29" s="131"/>
      <c r="X29" s="131"/>
      <c r="Y29" s="131"/>
      <c r="Z29" s="132"/>
      <c r="AD29" s="107" t="str">
        <f>nicsaco.com!AE43</f>
        <v/>
      </c>
      <c r="AE29" s="107"/>
      <c r="AF29" s="107"/>
      <c r="AG29" s="107"/>
      <c r="AH29" s="107"/>
      <c r="AI29" s="107"/>
      <c r="AM29" s="130" t="str">
        <f>nicsaco.com!AE47</f>
        <v/>
      </c>
      <c r="AN29" s="131"/>
      <c r="AO29" s="131"/>
      <c r="AP29" s="131"/>
      <c r="AQ29" s="131"/>
      <c r="AR29" s="132"/>
      <c r="AV29" s="130" t="str">
        <f>nicsaco.com!AE51</f>
        <v/>
      </c>
      <c r="AW29" s="131"/>
      <c r="AX29" s="131"/>
      <c r="AY29" s="131"/>
      <c r="AZ29" s="131"/>
      <c r="BA29" s="132"/>
    </row>
    <row r="30" spans="2:54" x14ac:dyDescent="0.25">
      <c r="C30" s="109" t="str">
        <f>nicsaco.com!AF31</f>
        <v>CONTROL PANEL No.3</v>
      </c>
      <c r="D30" s="110"/>
      <c r="E30" s="110"/>
      <c r="F30" s="110"/>
      <c r="G30" s="110"/>
      <c r="H30" s="111"/>
      <c r="L30" s="109" t="str">
        <f>nicsaco.com!AF35</f>
        <v/>
      </c>
      <c r="M30" s="110"/>
      <c r="N30" s="110"/>
      <c r="O30" s="110"/>
      <c r="P30" s="110"/>
      <c r="Q30" s="111"/>
      <c r="U30" s="109" t="str">
        <f>nicsaco.com!AF39</f>
        <v/>
      </c>
      <c r="V30" s="110"/>
      <c r="W30" s="110"/>
      <c r="X30" s="110"/>
      <c r="Y30" s="110"/>
      <c r="Z30" s="111"/>
      <c r="AD30" s="108" t="str">
        <f>nicsaco.com!AF43</f>
        <v/>
      </c>
      <c r="AE30" s="108"/>
      <c r="AF30" s="108"/>
      <c r="AG30" s="108"/>
      <c r="AH30" s="108"/>
      <c r="AI30" s="108"/>
      <c r="AM30" s="109" t="str">
        <f>nicsaco.com!AF47</f>
        <v/>
      </c>
      <c r="AN30" s="110"/>
      <c r="AO30" s="110"/>
      <c r="AP30" s="110"/>
      <c r="AQ30" s="110"/>
      <c r="AR30" s="111"/>
      <c r="AV30" s="109" t="str">
        <f>nicsaco.com!AF51</f>
        <v/>
      </c>
      <c r="AW30" s="110"/>
      <c r="AX30" s="110"/>
      <c r="AY30" s="110"/>
      <c r="AZ30" s="110"/>
      <c r="BA30" s="111"/>
    </row>
    <row r="31" spans="2:54" x14ac:dyDescent="0.25">
      <c r="C31" s="8" t="s">
        <v>0</v>
      </c>
      <c r="D31" s="113" t="s">
        <v>1</v>
      </c>
      <c r="E31" s="114"/>
      <c r="F31" s="115" t="s">
        <v>2</v>
      </c>
      <c r="G31" s="116"/>
      <c r="H31" s="9" t="s">
        <v>3</v>
      </c>
      <c r="I31" s="18" t="str">
        <f>nicsaco.com!AS31</f>
        <v>DI:I38.0-I65.7</v>
      </c>
      <c r="L31" s="8" t="s">
        <v>0</v>
      </c>
      <c r="M31" s="113" t="s">
        <v>1</v>
      </c>
      <c r="N31" s="114"/>
      <c r="O31" s="115" t="s">
        <v>2</v>
      </c>
      <c r="P31" s="116"/>
      <c r="Q31" s="9" t="s">
        <v>3</v>
      </c>
      <c r="R31" s="18" t="str">
        <f>nicsaco.com!AS35</f>
        <v/>
      </c>
      <c r="U31" s="8" t="s">
        <v>0</v>
      </c>
      <c r="V31" s="113" t="s">
        <v>1</v>
      </c>
      <c r="W31" s="114"/>
      <c r="X31" s="115" t="s">
        <v>2</v>
      </c>
      <c r="Y31" s="116"/>
      <c r="Z31" s="9" t="s">
        <v>3</v>
      </c>
      <c r="AA31" s="18" t="str">
        <f>nicsaco.com!AS39</f>
        <v/>
      </c>
      <c r="AD31" s="8" t="s">
        <v>0</v>
      </c>
      <c r="AE31" s="113" t="s">
        <v>1</v>
      </c>
      <c r="AF31" s="114"/>
      <c r="AG31" s="115" t="s">
        <v>2</v>
      </c>
      <c r="AH31" s="116"/>
      <c r="AI31" s="9" t="s">
        <v>3</v>
      </c>
      <c r="AJ31" s="18" t="str">
        <f>nicsaco.com!AS43</f>
        <v/>
      </c>
      <c r="AM31" s="8" t="s">
        <v>0</v>
      </c>
      <c r="AN31" s="113" t="s">
        <v>1</v>
      </c>
      <c r="AO31" s="114"/>
      <c r="AP31" s="115" t="s">
        <v>2</v>
      </c>
      <c r="AQ31" s="116"/>
      <c r="AR31" s="9" t="s">
        <v>3</v>
      </c>
      <c r="AS31" s="18" t="str">
        <f>nicsaco.com!AS47</f>
        <v/>
      </c>
      <c r="AV31" s="8" t="s">
        <v>0</v>
      </c>
      <c r="AW31" s="113" t="s">
        <v>1</v>
      </c>
      <c r="AX31" s="114"/>
      <c r="AY31" s="115" t="s">
        <v>2</v>
      </c>
      <c r="AZ31" s="116"/>
      <c r="BA31" s="9" t="s">
        <v>3</v>
      </c>
      <c r="BB31" s="18" t="str">
        <f>nicsaco.com!AS51</f>
        <v/>
      </c>
    </row>
    <row r="32" spans="2:54" x14ac:dyDescent="0.25">
      <c r="B32" s="12" t="s">
        <v>13</v>
      </c>
      <c r="C32" s="8">
        <f>nicsaco.com!AG31</f>
        <v>201</v>
      </c>
      <c r="D32" s="113">
        <f>nicsaco.com!AH31</f>
        <v>190</v>
      </c>
      <c r="E32" s="114"/>
      <c r="F32" s="115">
        <f>nicsaco.com!AI31</f>
        <v>5</v>
      </c>
      <c r="G32" s="116"/>
      <c r="H32" s="9">
        <f>nicsaco.com!AJ31</f>
        <v>10</v>
      </c>
      <c r="I32" s="19" t="str">
        <f>nicsaco.com!AT31</f>
        <v>DO:Q38.0-Q65.7</v>
      </c>
      <c r="K32" s="12" t="s">
        <v>13</v>
      </c>
      <c r="L32" s="8" t="str">
        <f>nicsaco.com!AG35</f>
        <v/>
      </c>
      <c r="M32" s="113" t="str">
        <f>nicsaco.com!AH35</f>
        <v/>
      </c>
      <c r="N32" s="114"/>
      <c r="O32" s="115" t="str">
        <f>nicsaco.com!AI35</f>
        <v/>
      </c>
      <c r="P32" s="116"/>
      <c r="Q32" s="9" t="str">
        <f>nicsaco.com!AJ35</f>
        <v/>
      </c>
      <c r="R32" s="19" t="str">
        <f>nicsaco.com!AT35</f>
        <v/>
      </c>
      <c r="T32" s="12" t="s">
        <v>13</v>
      </c>
      <c r="U32" s="8" t="str">
        <f>nicsaco.com!AG39</f>
        <v/>
      </c>
      <c r="V32" s="113" t="str">
        <f>nicsaco.com!AH39</f>
        <v/>
      </c>
      <c r="W32" s="114"/>
      <c r="X32" s="115" t="str">
        <f>nicsaco.com!AI39</f>
        <v/>
      </c>
      <c r="Y32" s="116"/>
      <c r="Z32" s="9" t="str">
        <f>nicsaco.com!AJ39</f>
        <v/>
      </c>
      <c r="AA32" s="19" t="str">
        <f>nicsaco.com!AT39</f>
        <v/>
      </c>
      <c r="AC32" s="12" t="s">
        <v>13</v>
      </c>
      <c r="AD32" s="8" t="str">
        <f>nicsaco.com!AG43</f>
        <v/>
      </c>
      <c r="AE32" s="113" t="str">
        <f>nicsaco.com!AH43</f>
        <v/>
      </c>
      <c r="AF32" s="114"/>
      <c r="AG32" s="115" t="str">
        <f>nicsaco.com!AI43</f>
        <v/>
      </c>
      <c r="AH32" s="116"/>
      <c r="AI32" s="9" t="str">
        <f>nicsaco.com!AJ43</f>
        <v/>
      </c>
      <c r="AJ32" s="19" t="str">
        <f>nicsaco.com!AT43</f>
        <v/>
      </c>
      <c r="AL32" s="12" t="s">
        <v>13</v>
      </c>
      <c r="AM32" s="8" t="str">
        <f>nicsaco.com!AG47</f>
        <v/>
      </c>
      <c r="AN32" s="113" t="str">
        <f>nicsaco.com!AH47</f>
        <v/>
      </c>
      <c r="AO32" s="114"/>
      <c r="AP32" s="115" t="str">
        <f>nicsaco.com!AI47</f>
        <v/>
      </c>
      <c r="AQ32" s="116"/>
      <c r="AR32" s="9" t="str">
        <f>nicsaco.com!AJ47</f>
        <v/>
      </c>
      <c r="AS32" s="19" t="str">
        <f>nicsaco.com!AT47</f>
        <v/>
      </c>
      <c r="AU32" s="12" t="s">
        <v>13</v>
      </c>
      <c r="AV32" s="8" t="str">
        <f>nicsaco.com!AG51</f>
        <v/>
      </c>
      <c r="AW32" s="113" t="str">
        <f>nicsaco.com!AH51</f>
        <v/>
      </c>
      <c r="AX32" s="114"/>
      <c r="AY32" s="115" t="str">
        <f>nicsaco.com!AI51</f>
        <v/>
      </c>
      <c r="AZ32" s="116"/>
      <c r="BA32" s="9" t="str">
        <f>nicsaco.com!AJ51</f>
        <v/>
      </c>
      <c r="BB32" s="19" t="str">
        <f>nicsaco.com!AT51</f>
        <v/>
      </c>
    </row>
    <row r="33" spans="2:54" x14ac:dyDescent="0.25">
      <c r="B33" s="12" t="s">
        <v>14</v>
      </c>
      <c r="C33" s="4">
        <f>IF(nicsaco.com!AE4=0,"",nicsaco.com!AE4)</f>
        <v>23</v>
      </c>
      <c r="D33" s="122">
        <f>IF(nicsaco.com!AF4=0,"",nicsaco.com!AF4)</f>
        <v>34</v>
      </c>
      <c r="E33" s="123"/>
      <c r="F33" s="124">
        <f>IF(nicsaco.com!AG4=0,"",nicsaco.com!AG4)</f>
        <v>1</v>
      </c>
      <c r="G33" s="125"/>
      <c r="H33" s="5">
        <f>IF(nicsaco.com!AH4=0,"",nicsaco.com!AH4)</f>
        <v>2</v>
      </c>
      <c r="I33" s="20" t="str">
        <f>nicsaco.com!AU31</f>
        <v>AI:IW556-IW566</v>
      </c>
      <c r="K33" s="12" t="s">
        <v>14</v>
      </c>
      <c r="L33" s="8" t="str">
        <f>nicsaco.com!AK35</f>
        <v/>
      </c>
      <c r="M33" s="113" t="str">
        <f>nicsaco.com!AL35</f>
        <v/>
      </c>
      <c r="N33" s="114"/>
      <c r="O33" s="115" t="str">
        <f>nicsaco.com!AM35</f>
        <v/>
      </c>
      <c r="P33" s="116"/>
      <c r="Q33" s="9" t="str">
        <f>nicsaco.com!AN35</f>
        <v/>
      </c>
      <c r="R33" s="20" t="str">
        <f>nicsaco.com!AU35</f>
        <v/>
      </c>
      <c r="T33" s="12" t="s">
        <v>14</v>
      </c>
      <c r="U33" s="8" t="str">
        <f>nicsaco.com!AK39</f>
        <v/>
      </c>
      <c r="V33" s="113" t="str">
        <f>nicsaco.com!AL39</f>
        <v/>
      </c>
      <c r="W33" s="114"/>
      <c r="X33" s="115" t="str">
        <f>nicsaco.com!AM39</f>
        <v/>
      </c>
      <c r="Y33" s="116"/>
      <c r="Z33" s="9" t="str">
        <f>nicsaco.com!AN39</f>
        <v/>
      </c>
      <c r="AA33" s="20" t="str">
        <f>nicsaco.com!AU39</f>
        <v/>
      </c>
      <c r="AC33" s="12" t="s">
        <v>14</v>
      </c>
      <c r="AD33" s="8" t="str">
        <f>nicsaco.com!AK43</f>
        <v/>
      </c>
      <c r="AE33" s="113" t="str">
        <f>nicsaco.com!AL43</f>
        <v/>
      </c>
      <c r="AF33" s="114"/>
      <c r="AG33" s="115" t="str">
        <f>nicsaco.com!AM43</f>
        <v/>
      </c>
      <c r="AH33" s="116"/>
      <c r="AI33" s="9" t="str">
        <f>nicsaco.com!AN43</f>
        <v/>
      </c>
      <c r="AJ33" s="20" t="str">
        <f>nicsaco.com!AU43</f>
        <v/>
      </c>
      <c r="AL33" s="12" t="s">
        <v>14</v>
      </c>
      <c r="AM33" s="8" t="str">
        <f>nicsaco.com!AK47</f>
        <v/>
      </c>
      <c r="AN33" s="113" t="str">
        <f>nicsaco.com!AL47</f>
        <v/>
      </c>
      <c r="AO33" s="114"/>
      <c r="AP33" s="115" t="str">
        <f>nicsaco.com!AM47</f>
        <v/>
      </c>
      <c r="AQ33" s="116"/>
      <c r="AR33" s="9" t="str">
        <f>nicsaco.com!AN47</f>
        <v/>
      </c>
      <c r="AS33" s="20" t="str">
        <f>nicsaco.com!AU47</f>
        <v/>
      </c>
      <c r="AU33" s="12" t="s">
        <v>14</v>
      </c>
      <c r="AV33" s="8" t="str">
        <f>nicsaco.com!AK51</f>
        <v/>
      </c>
      <c r="AW33" s="113" t="str">
        <f>nicsaco.com!AL51</f>
        <v/>
      </c>
      <c r="AX33" s="114"/>
      <c r="AY33" s="115" t="str">
        <f>nicsaco.com!AM51</f>
        <v/>
      </c>
      <c r="AZ33" s="116"/>
      <c r="BA33" s="9" t="str">
        <f>nicsaco.com!AN51</f>
        <v/>
      </c>
      <c r="BB33" s="20" t="str">
        <f>nicsaco.com!AU51</f>
        <v/>
      </c>
    </row>
    <row r="34" spans="2:54" x14ac:dyDescent="0.25">
      <c r="B34" s="12" t="s">
        <v>15</v>
      </c>
      <c r="C34" s="4">
        <f>IF(nicsaco.com!AI4=0,"",nicsaco.com!AI4)</f>
        <v>224</v>
      </c>
      <c r="D34" s="122">
        <f>IF(nicsaco.com!AJ4=0,"",nicsaco.com!AJ4)</f>
        <v>224</v>
      </c>
      <c r="E34" s="123"/>
      <c r="F34" s="124">
        <f>IF(nicsaco.com!AK4=0,"",nicsaco.com!AK4)</f>
        <v>6</v>
      </c>
      <c r="G34" s="125"/>
      <c r="H34" s="5">
        <f>IF(nicsaco.com!AL4=0,"",nicsaco.com!AL4)</f>
        <v>12</v>
      </c>
      <c r="I34" s="21" t="str">
        <f>nicsaco.com!AV31</f>
        <v>AO:QW556-QW578</v>
      </c>
      <c r="K34" s="12" t="s">
        <v>15</v>
      </c>
      <c r="L34" s="8" t="str">
        <f>nicsaco.com!AO35</f>
        <v/>
      </c>
      <c r="M34" s="113" t="str">
        <f>nicsaco.com!AP35</f>
        <v/>
      </c>
      <c r="N34" s="114"/>
      <c r="O34" s="115" t="str">
        <f>nicsaco.com!AQ35</f>
        <v/>
      </c>
      <c r="P34" s="116"/>
      <c r="Q34" s="9" t="str">
        <f>nicsaco.com!AR35</f>
        <v/>
      </c>
      <c r="R34" s="21" t="str">
        <f>nicsaco.com!AV35</f>
        <v/>
      </c>
      <c r="T34" s="12" t="s">
        <v>15</v>
      </c>
      <c r="U34" s="8" t="str">
        <f>nicsaco.com!AO39</f>
        <v/>
      </c>
      <c r="V34" s="113" t="str">
        <f>nicsaco.com!AP39</f>
        <v/>
      </c>
      <c r="W34" s="114"/>
      <c r="X34" s="115" t="str">
        <f>nicsaco.com!AQ39</f>
        <v/>
      </c>
      <c r="Y34" s="116"/>
      <c r="Z34" s="9" t="str">
        <f>nicsaco.com!AR39</f>
        <v/>
      </c>
      <c r="AA34" s="21" t="str">
        <f>nicsaco.com!AV39</f>
        <v/>
      </c>
      <c r="AC34" s="12" t="s">
        <v>15</v>
      </c>
      <c r="AD34" s="8" t="str">
        <f>nicsaco.com!AO43</f>
        <v/>
      </c>
      <c r="AE34" s="113" t="str">
        <f>nicsaco.com!AP43</f>
        <v/>
      </c>
      <c r="AF34" s="114"/>
      <c r="AG34" s="115" t="str">
        <f>nicsaco.com!AQ43</f>
        <v/>
      </c>
      <c r="AH34" s="116"/>
      <c r="AI34" s="9" t="str">
        <f>nicsaco.com!AR43</f>
        <v/>
      </c>
      <c r="AJ34" s="21" t="str">
        <f>nicsaco.com!AV43</f>
        <v/>
      </c>
      <c r="AL34" s="12" t="s">
        <v>15</v>
      </c>
      <c r="AM34" s="8" t="str">
        <f>nicsaco.com!AO47</f>
        <v/>
      </c>
      <c r="AN34" s="113" t="str">
        <f>nicsaco.com!AP47</f>
        <v/>
      </c>
      <c r="AO34" s="114"/>
      <c r="AP34" s="115" t="str">
        <f>nicsaco.com!AQ47</f>
        <v/>
      </c>
      <c r="AQ34" s="116"/>
      <c r="AR34" s="9" t="str">
        <f>nicsaco.com!AR47</f>
        <v/>
      </c>
      <c r="AS34" s="21" t="str">
        <f>nicsaco.com!AV47</f>
        <v/>
      </c>
      <c r="AU34" s="12" t="s">
        <v>15</v>
      </c>
      <c r="AV34" s="8" t="str">
        <f>nicsaco.com!AO51</f>
        <v/>
      </c>
      <c r="AW34" s="113" t="str">
        <f>nicsaco.com!AP51</f>
        <v/>
      </c>
      <c r="AX34" s="114"/>
      <c r="AY34" s="115" t="str">
        <f>nicsaco.com!AQ51</f>
        <v/>
      </c>
      <c r="AZ34" s="116"/>
      <c r="BA34" s="9" t="str">
        <f>nicsaco.com!AR51</f>
        <v/>
      </c>
      <c r="BB34" s="21" t="str">
        <f>nicsaco.com!AV51</f>
        <v/>
      </c>
    </row>
    <row r="35" spans="2:54" x14ac:dyDescent="0.25">
      <c r="B35" s="7"/>
      <c r="C35" s="7"/>
      <c r="D35" s="7"/>
      <c r="E35" s="7"/>
      <c r="F35" s="7"/>
      <c r="G35" s="7"/>
      <c r="H35" s="7"/>
      <c r="I35" s="7"/>
      <c r="K35" s="7"/>
      <c r="L35" s="7"/>
      <c r="M35" s="7"/>
      <c r="N35" s="7"/>
      <c r="O35" s="7"/>
      <c r="P35" s="7"/>
      <c r="Q35" s="7"/>
      <c r="R35" s="7"/>
      <c r="T35" s="7"/>
      <c r="U35" s="7"/>
      <c r="V35" s="7"/>
      <c r="W35" s="7"/>
      <c r="X35" s="7"/>
      <c r="Y35" s="7"/>
      <c r="Z35" s="7"/>
      <c r="AA35" s="7"/>
      <c r="AC35" s="7"/>
      <c r="AD35" s="7"/>
      <c r="AE35" s="7"/>
      <c r="AF35" s="7"/>
      <c r="AG35" s="7"/>
      <c r="AH35" s="7"/>
      <c r="AI35" s="7"/>
      <c r="AJ35" s="7"/>
      <c r="AL35" s="7"/>
      <c r="AM35" s="7"/>
      <c r="AN35" s="7"/>
      <c r="AO35" s="7"/>
      <c r="AP35" s="7"/>
      <c r="AQ35" s="7"/>
      <c r="AR35" s="7"/>
      <c r="AS35" s="7"/>
      <c r="AU35" s="7"/>
      <c r="AV35" s="7"/>
      <c r="AW35" s="7"/>
      <c r="AX35" s="7"/>
      <c r="AY35" s="7"/>
      <c r="AZ35" s="7"/>
      <c r="BA35" s="7"/>
      <c r="BB35" s="7"/>
    </row>
    <row r="36" spans="2:54" x14ac:dyDescent="0.25">
      <c r="B36" s="7"/>
      <c r="C36" s="7"/>
      <c r="D36" s="7"/>
      <c r="E36" s="7"/>
      <c r="F36" s="7"/>
      <c r="G36" s="7"/>
      <c r="H36" s="7"/>
      <c r="I36" s="7"/>
      <c r="K36" s="7"/>
      <c r="L36" s="7"/>
      <c r="M36" s="7"/>
      <c r="N36" s="7"/>
      <c r="O36" s="7"/>
      <c r="P36" s="7"/>
      <c r="Q36" s="7"/>
      <c r="R36" s="7"/>
      <c r="T36" s="7"/>
      <c r="U36" s="7"/>
      <c r="V36" s="7"/>
      <c r="W36" s="7"/>
      <c r="X36" s="7"/>
      <c r="Y36" s="7"/>
      <c r="Z36" s="7"/>
      <c r="AA36" s="7"/>
      <c r="AC36" s="7"/>
      <c r="AD36" s="7"/>
      <c r="AE36" s="7"/>
      <c r="AF36" s="7"/>
      <c r="AG36" s="7"/>
      <c r="AH36" s="7"/>
      <c r="AI36" s="7"/>
      <c r="AJ36" s="7"/>
      <c r="AL36" s="7"/>
      <c r="AM36" s="7"/>
      <c r="AN36" s="7"/>
      <c r="AO36" s="7"/>
      <c r="AP36" s="7"/>
      <c r="AQ36" s="7"/>
      <c r="AR36" s="7"/>
      <c r="AS36" s="7"/>
      <c r="AU36" s="7"/>
      <c r="AV36" s="7"/>
      <c r="AW36" s="7"/>
      <c r="AX36" s="7"/>
      <c r="AY36" s="7"/>
      <c r="AZ36" s="7"/>
      <c r="BA36" s="7"/>
      <c r="BB36" s="7"/>
    </row>
    <row r="37" spans="2:54" x14ac:dyDescent="0.25">
      <c r="B37" s="7"/>
      <c r="C37" s="7"/>
      <c r="D37" s="7"/>
      <c r="E37" s="7"/>
      <c r="F37" s="7"/>
      <c r="G37" s="7"/>
      <c r="H37" s="7"/>
      <c r="I37" s="7"/>
      <c r="K37" s="7"/>
      <c r="L37" s="7"/>
      <c r="M37" s="7"/>
      <c r="N37" s="7"/>
      <c r="O37" s="7"/>
      <c r="P37" s="7"/>
      <c r="Q37" s="7"/>
      <c r="R37" s="7"/>
      <c r="T37" s="7"/>
      <c r="U37" s="7"/>
      <c r="V37" s="7"/>
      <c r="W37" s="7"/>
      <c r="X37" s="7"/>
      <c r="Y37" s="7"/>
      <c r="Z37" s="7"/>
      <c r="AA37" s="7"/>
      <c r="AC37" s="7"/>
      <c r="AD37" s="7"/>
      <c r="AE37" s="7"/>
      <c r="AF37" s="7"/>
      <c r="AG37" s="7"/>
      <c r="AH37" s="7"/>
      <c r="AI37" s="7"/>
      <c r="AJ37" s="7"/>
      <c r="AL37" s="7"/>
      <c r="AM37" s="7"/>
      <c r="AN37" s="7"/>
      <c r="AO37" s="7"/>
      <c r="AP37" s="7"/>
      <c r="AQ37" s="7"/>
      <c r="AR37" s="7"/>
      <c r="AS37" s="7"/>
      <c r="AU37" s="7"/>
      <c r="AV37" s="7"/>
      <c r="AW37" s="7"/>
      <c r="AX37" s="7"/>
      <c r="AY37" s="7"/>
      <c r="AZ37" s="7"/>
      <c r="BA37" s="7"/>
      <c r="BB37" s="7"/>
    </row>
    <row r="39" spans="2:54" x14ac:dyDescent="0.25">
      <c r="E39" s="105">
        <f>nicsaco.com!AD32</f>
        <v>4</v>
      </c>
      <c r="F39" s="106"/>
      <c r="N39" s="121" t="str">
        <f>nicsaco.com!AD36</f>
        <v/>
      </c>
      <c r="O39" s="121"/>
      <c r="W39" s="121" t="str">
        <f>nicsaco.com!AD40</f>
        <v/>
      </c>
      <c r="X39" s="121"/>
      <c r="AF39" s="121" t="str">
        <f>nicsaco.com!AD44</f>
        <v/>
      </c>
      <c r="AG39" s="121"/>
      <c r="AO39" s="121" t="str">
        <f>nicsaco.com!AD48</f>
        <v/>
      </c>
      <c r="AP39" s="121"/>
      <c r="AX39" s="121" t="str">
        <f>nicsaco.com!AD52</f>
        <v/>
      </c>
      <c r="AY39" s="121"/>
    </row>
    <row r="40" spans="2:54" x14ac:dyDescent="0.25">
      <c r="F40" s="14"/>
      <c r="O40" s="11"/>
      <c r="X40" s="11"/>
      <c r="AG40" s="11"/>
      <c r="AP40" s="11"/>
      <c r="AY40" s="11"/>
    </row>
    <row r="41" spans="2:54" x14ac:dyDescent="0.25">
      <c r="C41" s="130" t="str">
        <f>nicsaco.com!AE32</f>
        <v>CP04</v>
      </c>
      <c r="D41" s="131"/>
      <c r="E41" s="131"/>
      <c r="F41" s="131"/>
      <c r="G41" s="131"/>
      <c r="H41" s="132"/>
      <c r="L41" s="130" t="str">
        <f>nicsaco.com!AE36</f>
        <v/>
      </c>
      <c r="M41" s="131"/>
      <c r="N41" s="131"/>
      <c r="O41" s="131"/>
      <c r="P41" s="131"/>
      <c r="Q41" s="132"/>
      <c r="U41" s="130" t="str">
        <f>nicsaco.com!AE40</f>
        <v/>
      </c>
      <c r="V41" s="131"/>
      <c r="W41" s="131"/>
      <c r="X41" s="131"/>
      <c r="Y41" s="131"/>
      <c r="Z41" s="132"/>
      <c r="AD41" s="107" t="str">
        <f>nicsaco.com!AE44</f>
        <v/>
      </c>
      <c r="AE41" s="107"/>
      <c r="AF41" s="107"/>
      <c r="AG41" s="107"/>
      <c r="AH41" s="107"/>
      <c r="AI41" s="107"/>
      <c r="AM41" s="130" t="str">
        <f>nicsaco.com!AE48</f>
        <v/>
      </c>
      <c r="AN41" s="131"/>
      <c r="AO41" s="131"/>
      <c r="AP41" s="131"/>
      <c r="AQ41" s="131"/>
      <c r="AR41" s="132"/>
      <c r="AV41" s="130" t="str">
        <f>nicsaco.com!AE52</f>
        <v/>
      </c>
      <c r="AW41" s="131"/>
      <c r="AX41" s="131"/>
      <c r="AY41" s="131"/>
      <c r="AZ41" s="131"/>
      <c r="BA41" s="132"/>
    </row>
    <row r="42" spans="2:54" x14ac:dyDescent="0.25">
      <c r="C42" s="109" t="str">
        <f>nicsaco.com!AF32</f>
        <v>CONTROL PANEL No.4</v>
      </c>
      <c r="D42" s="110"/>
      <c r="E42" s="110"/>
      <c r="F42" s="110"/>
      <c r="G42" s="110"/>
      <c r="H42" s="111"/>
      <c r="L42" s="109" t="str">
        <f>nicsaco.com!AF36</f>
        <v/>
      </c>
      <c r="M42" s="110"/>
      <c r="N42" s="110"/>
      <c r="O42" s="110"/>
      <c r="P42" s="110"/>
      <c r="Q42" s="111"/>
      <c r="U42" s="109" t="str">
        <f>nicsaco.com!AF40</f>
        <v/>
      </c>
      <c r="V42" s="110"/>
      <c r="W42" s="110"/>
      <c r="X42" s="110"/>
      <c r="Y42" s="110"/>
      <c r="Z42" s="111"/>
      <c r="AD42" s="108" t="str">
        <f>nicsaco.com!AF44</f>
        <v/>
      </c>
      <c r="AE42" s="108"/>
      <c r="AF42" s="108"/>
      <c r="AG42" s="108"/>
      <c r="AH42" s="108"/>
      <c r="AI42" s="108"/>
      <c r="AM42" s="109" t="str">
        <f>nicsaco.com!AF48</f>
        <v/>
      </c>
      <c r="AN42" s="110"/>
      <c r="AO42" s="110"/>
      <c r="AP42" s="110"/>
      <c r="AQ42" s="110"/>
      <c r="AR42" s="111"/>
      <c r="AV42" s="109" t="str">
        <f>nicsaco.com!AF52</f>
        <v/>
      </c>
      <c r="AW42" s="110"/>
      <c r="AX42" s="110"/>
      <c r="AY42" s="110"/>
      <c r="AZ42" s="110"/>
      <c r="BA42" s="111"/>
    </row>
    <row r="43" spans="2:54" x14ac:dyDescent="0.25">
      <c r="C43" s="15" t="s">
        <v>0</v>
      </c>
      <c r="D43" s="126" t="s">
        <v>1</v>
      </c>
      <c r="E43" s="127"/>
      <c r="F43" s="128" t="s">
        <v>2</v>
      </c>
      <c r="G43" s="129"/>
      <c r="H43" s="16" t="s">
        <v>3</v>
      </c>
      <c r="I43" s="18" t="str">
        <f>nicsaco.com!AS32</f>
        <v>DI:I71.0-I84.7</v>
      </c>
      <c r="L43" s="8" t="s">
        <v>0</v>
      </c>
      <c r="M43" s="113" t="s">
        <v>1</v>
      </c>
      <c r="N43" s="114"/>
      <c r="O43" s="115" t="s">
        <v>2</v>
      </c>
      <c r="P43" s="116"/>
      <c r="Q43" s="9" t="s">
        <v>3</v>
      </c>
      <c r="R43" s="18" t="str">
        <f>nicsaco.com!AS36</f>
        <v/>
      </c>
      <c r="U43" s="8" t="s">
        <v>0</v>
      </c>
      <c r="V43" s="113" t="s">
        <v>1</v>
      </c>
      <c r="W43" s="114"/>
      <c r="X43" s="115" t="s">
        <v>2</v>
      </c>
      <c r="Y43" s="116"/>
      <c r="Z43" s="9" t="s">
        <v>3</v>
      </c>
      <c r="AA43" s="18" t="str">
        <f>nicsaco.com!AS40</f>
        <v/>
      </c>
      <c r="AD43" s="8" t="s">
        <v>0</v>
      </c>
      <c r="AE43" s="113" t="s">
        <v>1</v>
      </c>
      <c r="AF43" s="114"/>
      <c r="AG43" s="115" t="s">
        <v>2</v>
      </c>
      <c r="AH43" s="116"/>
      <c r="AI43" s="9" t="s">
        <v>3</v>
      </c>
      <c r="AJ43" s="18" t="str">
        <f>nicsaco.com!AS44</f>
        <v/>
      </c>
      <c r="AM43" s="8" t="s">
        <v>0</v>
      </c>
      <c r="AN43" s="113" t="s">
        <v>1</v>
      </c>
      <c r="AO43" s="114"/>
      <c r="AP43" s="115" t="s">
        <v>2</v>
      </c>
      <c r="AQ43" s="116"/>
      <c r="AR43" s="9" t="s">
        <v>3</v>
      </c>
      <c r="AS43" s="18" t="str">
        <f>nicsaco.com!AS48</f>
        <v/>
      </c>
      <c r="AV43" s="8" t="s">
        <v>0</v>
      </c>
      <c r="AW43" s="113" t="s">
        <v>1</v>
      </c>
      <c r="AX43" s="114"/>
      <c r="AY43" s="115" t="s">
        <v>2</v>
      </c>
      <c r="AZ43" s="116"/>
      <c r="BA43" s="9" t="s">
        <v>3</v>
      </c>
      <c r="BB43" s="18" t="str">
        <f>nicsaco.com!AS52</f>
        <v/>
      </c>
    </row>
    <row r="44" spans="2:54" x14ac:dyDescent="0.25">
      <c r="B44" s="12" t="s">
        <v>13</v>
      </c>
      <c r="C44" s="8">
        <f>nicsaco.com!AG32</f>
        <v>101</v>
      </c>
      <c r="D44" s="113">
        <f>nicsaco.com!AH32</f>
        <v>178</v>
      </c>
      <c r="E44" s="114"/>
      <c r="F44" s="115">
        <f>nicsaco.com!AI32</f>
        <v>7</v>
      </c>
      <c r="G44" s="116"/>
      <c r="H44" s="9">
        <f>nicsaco.com!AJ32</f>
        <v>3</v>
      </c>
      <c r="I44" s="19" t="str">
        <f>nicsaco.com!AT32</f>
        <v>DO:Q71.0-Q96.7</v>
      </c>
      <c r="K44" s="12" t="s">
        <v>13</v>
      </c>
      <c r="L44" s="8" t="str">
        <f>nicsaco.com!AG36</f>
        <v/>
      </c>
      <c r="M44" s="112" t="str">
        <f>nicsaco.com!AH36</f>
        <v/>
      </c>
      <c r="N44" s="112"/>
      <c r="O44" s="133" t="str">
        <f>nicsaco.com!AI36</f>
        <v/>
      </c>
      <c r="P44" s="133"/>
      <c r="Q44" s="9" t="str">
        <f>nicsaco.com!AJ36</f>
        <v/>
      </c>
      <c r="R44" s="19" t="str">
        <f>nicsaco.com!AT36</f>
        <v/>
      </c>
      <c r="T44" s="12" t="s">
        <v>13</v>
      </c>
      <c r="U44" s="8" t="str">
        <f>nicsaco.com!AG40</f>
        <v/>
      </c>
      <c r="V44" s="113" t="str">
        <f>nicsaco.com!AH40</f>
        <v/>
      </c>
      <c r="W44" s="114"/>
      <c r="X44" s="115" t="str">
        <f>nicsaco.com!AI40</f>
        <v/>
      </c>
      <c r="Y44" s="116"/>
      <c r="Z44" s="9" t="str">
        <f>nicsaco.com!AJ40</f>
        <v/>
      </c>
      <c r="AA44" s="19" t="str">
        <f>nicsaco.com!AT40</f>
        <v/>
      </c>
      <c r="AC44" s="12" t="s">
        <v>13</v>
      </c>
      <c r="AD44" s="8" t="str">
        <f>nicsaco.com!AG44</f>
        <v/>
      </c>
      <c r="AE44" s="113" t="str">
        <f>nicsaco.com!AH44</f>
        <v/>
      </c>
      <c r="AF44" s="114"/>
      <c r="AG44" s="115" t="str">
        <f>nicsaco.com!AI44</f>
        <v/>
      </c>
      <c r="AH44" s="116"/>
      <c r="AI44" s="9" t="str">
        <f>nicsaco.com!AJ44</f>
        <v/>
      </c>
      <c r="AJ44" s="19" t="str">
        <f>nicsaco.com!AT44</f>
        <v/>
      </c>
      <c r="AL44" s="12" t="s">
        <v>13</v>
      </c>
      <c r="AM44" s="8" t="str">
        <f>nicsaco.com!AG48</f>
        <v/>
      </c>
      <c r="AN44" s="113" t="str">
        <f>nicsaco.com!AH48</f>
        <v/>
      </c>
      <c r="AO44" s="114"/>
      <c r="AP44" s="115" t="str">
        <f>nicsaco.com!AI48</f>
        <v/>
      </c>
      <c r="AQ44" s="116"/>
      <c r="AR44" s="9" t="str">
        <f>nicsaco.com!AJ48</f>
        <v/>
      </c>
      <c r="AS44" s="19" t="str">
        <f>nicsaco.com!AT48</f>
        <v/>
      </c>
      <c r="AU44" s="12" t="s">
        <v>13</v>
      </c>
      <c r="AV44" s="8" t="str">
        <f>nicsaco.com!AG52</f>
        <v/>
      </c>
      <c r="AW44" s="113" t="str">
        <f>nicsaco.com!AH52</f>
        <v/>
      </c>
      <c r="AX44" s="114"/>
      <c r="AY44" s="115" t="str">
        <f>nicsaco.com!AI52</f>
        <v/>
      </c>
      <c r="AZ44" s="116"/>
      <c r="BA44" s="9" t="str">
        <f>nicsaco.com!AJ52</f>
        <v/>
      </c>
      <c r="BB44" s="19" t="str">
        <f>nicsaco.com!AT52</f>
        <v/>
      </c>
    </row>
    <row r="45" spans="2:54" x14ac:dyDescent="0.25">
      <c r="B45" s="12" t="s">
        <v>14</v>
      </c>
      <c r="C45" s="4">
        <f>IF(nicsaco.com!AE5=0,"",nicsaco.com!AE5)</f>
        <v>11</v>
      </c>
      <c r="D45" s="122">
        <f>IF(nicsaco.com!AF5=0,"",nicsaco.com!AF5)</f>
        <v>30</v>
      </c>
      <c r="E45" s="123"/>
      <c r="F45" s="124">
        <f>IF(nicsaco.com!AG5=0,"",nicsaco.com!AG5)</f>
        <v>1</v>
      </c>
      <c r="G45" s="125"/>
      <c r="H45" s="5">
        <f>IF(nicsaco.com!AH5=0,"",nicsaco.com!AH5)</f>
        <v>1</v>
      </c>
      <c r="I45" s="20" t="str">
        <f>nicsaco.com!AU32</f>
        <v>AI:IW596-IW610</v>
      </c>
      <c r="K45" s="12" t="s">
        <v>14</v>
      </c>
      <c r="L45" s="8" t="str">
        <f>nicsaco.com!AK36</f>
        <v/>
      </c>
      <c r="M45" s="112" t="str">
        <f>nicsaco.com!AL36</f>
        <v/>
      </c>
      <c r="N45" s="112"/>
      <c r="O45" s="133" t="str">
        <f>nicsaco.com!AM36</f>
        <v/>
      </c>
      <c r="P45" s="133"/>
      <c r="Q45" s="9" t="str">
        <f>nicsaco.com!AN36</f>
        <v/>
      </c>
      <c r="R45" s="20" t="str">
        <f>nicsaco.com!AU36</f>
        <v/>
      </c>
      <c r="T45" s="12" t="s">
        <v>14</v>
      </c>
      <c r="U45" s="8" t="str">
        <f>nicsaco.com!AK40</f>
        <v/>
      </c>
      <c r="V45" s="113" t="str">
        <f>nicsaco.com!AL40</f>
        <v/>
      </c>
      <c r="W45" s="114"/>
      <c r="X45" s="115" t="str">
        <f>nicsaco.com!AM40</f>
        <v/>
      </c>
      <c r="Y45" s="116"/>
      <c r="Z45" s="9" t="str">
        <f>nicsaco.com!AN40</f>
        <v/>
      </c>
      <c r="AA45" s="20" t="str">
        <f>nicsaco.com!AU40</f>
        <v/>
      </c>
      <c r="AC45" s="12" t="s">
        <v>14</v>
      </c>
      <c r="AD45" s="8" t="str">
        <f>nicsaco.com!AK44</f>
        <v/>
      </c>
      <c r="AE45" s="113" t="str">
        <f>nicsaco.com!AL44</f>
        <v/>
      </c>
      <c r="AF45" s="114"/>
      <c r="AG45" s="115" t="str">
        <f>nicsaco.com!AM44</f>
        <v/>
      </c>
      <c r="AH45" s="116"/>
      <c r="AI45" s="9" t="str">
        <f>nicsaco.com!AN44</f>
        <v/>
      </c>
      <c r="AJ45" s="20" t="str">
        <f>nicsaco.com!AU44</f>
        <v/>
      </c>
      <c r="AL45" s="12" t="s">
        <v>14</v>
      </c>
      <c r="AM45" s="8" t="str">
        <f>nicsaco.com!AK48</f>
        <v/>
      </c>
      <c r="AN45" s="113" t="str">
        <f>nicsaco.com!AL48</f>
        <v/>
      </c>
      <c r="AO45" s="114"/>
      <c r="AP45" s="115" t="str">
        <f>nicsaco.com!AM48</f>
        <v/>
      </c>
      <c r="AQ45" s="116"/>
      <c r="AR45" s="9" t="str">
        <f>nicsaco.com!AN48</f>
        <v/>
      </c>
      <c r="AS45" s="20" t="str">
        <f>nicsaco.com!AU48</f>
        <v/>
      </c>
      <c r="AU45" s="12" t="s">
        <v>14</v>
      </c>
      <c r="AV45" s="8" t="str">
        <f>nicsaco.com!AK52</f>
        <v/>
      </c>
      <c r="AW45" s="113" t="str">
        <f>nicsaco.com!AL52</f>
        <v/>
      </c>
      <c r="AX45" s="114"/>
      <c r="AY45" s="115" t="str">
        <f>nicsaco.com!AM52</f>
        <v/>
      </c>
      <c r="AZ45" s="116"/>
      <c r="BA45" s="9" t="str">
        <f>nicsaco.com!AN52</f>
        <v/>
      </c>
      <c r="BB45" s="20" t="str">
        <f>nicsaco.com!AU52</f>
        <v/>
      </c>
    </row>
    <row r="46" spans="2:54" x14ac:dyDescent="0.25">
      <c r="B46" s="12" t="s">
        <v>15</v>
      </c>
      <c r="C46" s="4">
        <f>IF(nicsaco.com!AI5=0,"",nicsaco.com!AI5)</f>
        <v>112</v>
      </c>
      <c r="D46" s="122">
        <f>IF(nicsaco.com!AJ5=0,"",nicsaco.com!AJ5)</f>
        <v>208</v>
      </c>
      <c r="E46" s="123"/>
      <c r="F46" s="124">
        <f>IF(nicsaco.com!AK5=0,"",nicsaco.com!AK5)</f>
        <v>8</v>
      </c>
      <c r="G46" s="125"/>
      <c r="H46" s="5">
        <f>IF(nicsaco.com!AL5=0,"",nicsaco.com!AL5)</f>
        <v>4</v>
      </c>
      <c r="I46" s="21" t="str">
        <f>nicsaco.com!AV32</f>
        <v>AO:QW596-QW602</v>
      </c>
      <c r="K46" s="12" t="s">
        <v>15</v>
      </c>
      <c r="L46" s="8" t="str">
        <f>nicsaco.com!AO36</f>
        <v/>
      </c>
      <c r="M46" s="113" t="str">
        <f>nicsaco.com!AP36</f>
        <v/>
      </c>
      <c r="N46" s="114"/>
      <c r="O46" s="115" t="str">
        <f>nicsaco.com!AQ36</f>
        <v/>
      </c>
      <c r="P46" s="116"/>
      <c r="Q46" s="9" t="str">
        <f>nicsaco.com!AR36</f>
        <v/>
      </c>
      <c r="R46" s="21" t="str">
        <f>nicsaco.com!AV36</f>
        <v/>
      </c>
      <c r="T46" s="12" t="s">
        <v>15</v>
      </c>
      <c r="U46" s="8" t="str">
        <f>nicsaco.com!AO40</f>
        <v/>
      </c>
      <c r="V46" s="113" t="str">
        <f>nicsaco.com!AP40</f>
        <v/>
      </c>
      <c r="W46" s="114"/>
      <c r="X46" s="115" t="str">
        <f>nicsaco.com!AQ40</f>
        <v/>
      </c>
      <c r="Y46" s="116"/>
      <c r="Z46" s="9" t="str">
        <f>nicsaco.com!AR40</f>
        <v/>
      </c>
      <c r="AA46" s="21" t="str">
        <f>nicsaco.com!AV40</f>
        <v/>
      </c>
      <c r="AC46" s="12" t="s">
        <v>15</v>
      </c>
      <c r="AD46" s="8" t="str">
        <f>nicsaco.com!AO44</f>
        <v/>
      </c>
      <c r="AE46" s="113" t="str">
        <f>nicsaco.com!AP44</f>
        <v/>
      </c>
      <c r="AF46" s="114"/>
      <c r="AG46" s="115" t="str">
        <f>nicsaco.com!AQ44</f>
        <v/>
      </c>
      <c r="AH46" s="116"/>
      <c r="AI46" s="9" t="str">
        <f>nicsaco.com!AR44</f>
        <v/>
      </c>
      <c r="AJ46" s="21" t="str">
        <f>nicsaco.com!AV44</f>
        <v/>
      </c>
      <c r="AL46" s="12" t="s">
        <v>15</v>
      </c>
      <c r="AM46" s="8" t="str">
        <f>nicsaco.com!AO48</f>
        <v/>
      </c>
      <c r="AN46" s="113" t="str">
        <f>nicsaco.com!AP48</f>
        <v/>
      </c>
      <c r="AO46" s="114"/>
      <c r="AP46" s="115" t="str">
        <f>nicsaco.com!AQ48</f>
        <v/>
      </c>
      <c r="AQ46" s="116"/>
      <c r="AR46" s="9" t="str">
        <f>nicsaco.com!AR48</f>
        <v/>
      </c>
      <c r="AS46" s="21" t="str">
        <f>nicsaco.com!AV48</f>
        <v/>
      </c>
      <c r="AU46" s="12" t="s">
        <v>15</v>
      </c>
      <c r="AV46" s="8" t="str">
        <f>nicsaco.com!AO52</f>
        <v/>
      </c>
      <c r="AW46" s="113" t="str">
        <f>nicsaco.com!AP52</f>
        <v/>
      </c>
      <c r="AX46" s="114"/>
      <c r="AY46" s="115" t="str">
        <f>nicsaco.com!AQ52</f>
        <v/>
      </c>
      <c r="AZ46" s="116"/>
      <c r="BA46" s="9" t="str">
        <f>nicsaco.com!AR52</f>
        <v/>
      </c>
      <c r="BB46" s="21" t="str">
        <f>nicsaco.com!AV52</f>
        <v/>
      </c>
    </row>
  </sheetData>
  <sheetProtection algorithmName="SHA-512" hashValue="lZCnYq5NUdGSuCalLbhdbE0JZR4rdAY4Zqd6u3IrLNR2/teI8qTOPt/JXSea1m+DdkFcdr2QbwXlx9CubP1mYg==" saltValue="TGuT+GMIqUEWC861rCDj1w==" spinCount="100000" sheet="1" objects="1" scenarios="1"/>
  <mergeCells count="264">
    <mergeCell ref="AN32:AO32"/>
    <mergeCell ref="AW44:AX44"/>
    <mergeCell ref="AY44:AZ44"/>
    <mergeCell ref="AW45:AX45"/>
    <mergeCell ref="AY45:AZ45"/>
    <mergeCell ref="AP31:AQ31"/>
    <mergeCell ref="AW32:AX32"/>
    <mergeCell ref="AY32:AZ32"/>
    <mergeCell ref="AW46:AX46"/>
    <mergeCell ref="AY46:AZ46"/>
    <mergeCell ref="AP46:AQ46"/>
    <mergeCell ref="AY34:AZ34"/>
    <mergeCell ref="AO39:AP39"/>
    <mergeCell ref="AN34:AO34"/>
    <mergeCell ref="AP34:AQ34"/>
    <mergeCell ref="AW43:AX43"/>
    <mergeCell ref="AY43:AZ43"/>
    <mergeCell ref="X45:Y45"/>
    <mergeCell ref="X44:Y44"/>
    <mergeCell ref="AG22:AH22"/>
    <mergeCell ref="AW9:AX9"/>
    <mergeCell ref="AY9:AZ9"/>
    <mergeCell ref="AW10:AX10"/>
    <mergeCell ref="AN9:AO9"/>
    <mergeCell ref="AP9:AQ9"/>
    <mergeCell ref="AN10:AO10"/>
    <mergeCell ref="AP10:AQ10"/>
    <mergeCell ref="AP44:AQ44"/>
    <mergeCell ref="AV18:BA18"/>
    <mergeCell ref="AV30:BA30"/>
    <mergeCell ref="AV42:BA42"/>
    <mergeCell ref="AM17:AR17"/>
    <mergeCell ref="AM29:AR29"/>
    <mergeCell ref="AW19:AX19"/>
    <mergeCell ref="AN31:AO31"/>
    <mergeCell ref="AW33:AX33"/>
    <mergeCell ref="AY33:AZ33"/>
    <mergeCell ref="AW34:AX34"/>
    <mergeCell ref="AP32:AQ32"/>
    <mergeCell ref="AN33:AO33"/>
    <mergeCell ref="AP33:AQ33"/>
    <mergeCell ref="AO15:AP15"/>
    <mergeCell ref="X46:Y46"/>
    <mergeCell ref="AE32:AF32"/>
    <mergeCell ref="AG32:AH32"/>
    <mergeCell ref="AE33:AF33"/>
    <mergeCell ref="AG33:AH33"/>
    <mergeCell ref="AN45:AO45"/>
    <mergeCell ref="AE46:AF46"/>
    <mergeCell ref="AG46:AH46"/>
    <mergeCell ref="AE34:AF34"/>
    <mergeCell ref="AG34:AH34"/>
    <mergeCell ref="AE44:AF44"/>
    <mergeCell ref="AG44:AH44"/>
    <mergeCell ref="AE45:AF45"/>
    <mergeCell ref="AG45:AH45"/>
    <mergeCell ref="AG43:AH43"/>
    <mergeCell ref="U41:Z41"/>
    <mergeCell ref="AN46:AO46"/>
    <mergeCell ref="AN44:AO44"/>
    <mergeCell ref="AM41:AR41"/>
    <mergeCell ref="AN43:AO43"/>
    <mergeCell ref="AP43:AQ43"/>
    <mergeCell ref="AP45:AQ45"/>
    <mergeCell ref="V45:W45"/>
    <mergeCell ref="AY19:AZ19"/>
    <mergeCell ref="O31:P31"/>
    <mergeCell ref="V31:W31"/>
    <mergeCell ref="X31:Y31"/>
    <mergeCell ref="AG19:AH19"/>
    <mergeCell ref="AW22:AX22"/>
    <mergeCell ref="AY22:AZ22"/>
    <mergeCell ref="V20:W20"/>
    <mergeCell ref="AO27:AP27"/>
    <mergeCell ref="AE31:AF31"/>
    <mergeCell ref="AG31:AH31"/>
    <mergeCell ref="O22:P22"/>
    <mergeCell ref="O21:P21"/>
    <mergeCell ref="M44:N44"/>
    <mergeCell ref="M45:N45"/>
    <mergeCell ref="M46:N46"/>
    <mergeCell ref="V32:W32"/>
    <mergeCell ref="V33:W33"/>
    <mergeCell ref="V34:W34"/>
    <mergeCell ref="O44:P44"/>
    <mergeCell ref="O45:P45"/>
    <mergeCell ref="O46:P46"/>
    <mergeCell ref="V44:W44"/>
    <mergeCell ref="V46:W46"/>
    <mergeCell ref="O34:P34"/>
    <mergeCell ref="M34:N34"/>
    <mergeCell ref="M33:N33"/>
    <mergeCell ref="O33:P33"/>
    <mergeCell ref="AV5:BA5"/>
    <mergeCell ref="AV17:BA17"/>
    <mergeCell ref="AV29:BA29"/>
    <mergeCell ref="AV41:BA41"/>
    <mergeCell ref="L18:Q18"/>
    <mergeCell ref="L30:Q30"/>
    <mergeCell ref="L42:Q42"/>
    <mergeCell ref="U6:Z6"/>
    <mergeCell ref="U18:Z18"/>
    <mergeCell ref="U30:Z30"/>
    <mergeCell ref="U42:Z42"/>
    <mergeCell ref="AD6:AI6"/>
    <mergeCell ref="AD18:AI18"/>
    <mergeCell ref="AD30:AI30"/>
    <mergeCell ref="AD42:AI42"/>
    <mergeCell ref="AM6:AR6"/>
    <mergeCell ref="AM18:AR18"/>
    <mergeCell ref="AM30:AR30"/>
    <mergeCell ref="AM42:AR42"/>
    <mergeCell ref="AV6:BA6"/>
    <mergeCell ref="U5:Z5"/>
    <mergeCell ref="U17:Z17"/>
    <mergeCell ref="AW31:AX31"/>
    <mergeCell ref="AY31:AZ31"/>
    <mergeCell ref="AW7:AX7"/>
    <mergeCell ref="AY7:AZ7"/>
    <mergeCell ref="AE43:AF43"/>
    <mergeCell ref="AD5:AI5"/>
    <mergeCell ref="AD17:AI17"/>
    <mergeCell ref="AD29:AI29"/>
    <mergeCell ref="AD41:AI41"/>
    <mergeCell ref="AM5:AR5"/>
    <mergeCell ref="AG20:AH20"/>
    <mergeCell ref="AG21:AH21"/>
    <mergeCell ref="AW8:AX8"/>
    <mergeCell ref="AY8:AZ8"/>
    <mergeCell ref="AN8:AO8"/>
    <mergeCell ref="AP8:AQ8"/>
    <mergeCell ref="AY10:AZ10"/>
    <mergeCell ref="AN20:AO20"/>
    <mergeCell ref="AP20:AQ20"/>
    <mergeCell ref="AN21:AO21"/>
    <mergeCell ref="AP21:AQ21"/>
    <mergeCell ref="AN19:AO19"/>
    <mergeCell ref="AP19:AQ19"/>
    <mergeCell ref="AN7:AO7"/>
    <mergeCell ref="AP7:AQ7"/>
    <mergeCell ref="AE19:AF19"/>
    <mergeCell ref="AX3:AY3"/>
    <mergeCell ref="AX15:AY15"/>
    <mergeCell ref="AX27:AY27"/>
    <mergeCell ref="AX39:AY39"/>
    <mergeCell ref="AF3:AG3"/>
    <mergeCell ref="AF15:AG15"/>
    <mergeCell ref="AF27:AG27"/>
    <mergeCell ref="AF39:AG39"/>
    <mergeCell ref="AO3:AP3"/>
    <mergeCell ref="AN22:AO22"/>
    <mergeCell ref="AP22:AQ22"/>
    <mergeCell ref="AE8:AF8"/>
    <mergeCell ref="AG8:AH8"/>
    <mergeCell ref="AE9:AF9"/>
    <mergeCell ref="AG9:AH9"/>
    <mergeCell ref="AE10:AF10"/>
    <mergeCell ref="AG10:AH10"/>
    <mergeCell ref="AE20:AF20"/>
    <mergeCell ref="AE21:AF21"/>
    <mergeCell ref="AE22:AF22"/>
    <mergeCell ref="AW20:AX20"/>
    <mergeCell ref="AY20:AZ20"/>
    <mergeCell ref="AW21:AX21"/>
    <mergeCell ref="AY21:AZ21"/>
    <mergeCell ref="C29:H29"/>
    <mergeCell ref="C41:H41"/>
    <mergeCell ref="L17:Q17"/>
    <mergeCell ref="L29:Q29"/>
    <mergeCell ref="L41:Q41"/>
    <mergeCell ref="X32:Y32"/>
    <mergeCell ref="X33:Y33"/>
    <mergeCell ref="X34:Y34"/>
    <mergeCell ref="X20:Y20"/>
    <mergeCell ref="V21:W21"/>
    <mergeCell ref="X21:Y21"/>
    <mergeCell ref="V22:W22"/>
    <mergeCell ref="X22:Y22"/>
    <mergeCell ref="U29:Z29"/>
    <mergeCell ref="W27:X27"/>
    <mergeCell ref="W39:X39"/>
    <mergeCell ref="E27:F27"/>
    <mergeCell ref="E39:F39"/>
    <mergeCell ref="F22:G22"/>
    <mergeCell ref="D19:E19"/>
    <mergeCell ref="F19:G19"/>
    <mergeCell ref="M20:N20"/>
    <mergeCell ref="M22:N22"/>
    <mergeCell ref="M21:N21"/>
    <mergeCell ref="X43:Y43"/>
    <mergeCell ref="D34:E34"/>
    <mergeCell ref="F34:G34"/>
    <mergeCell ref="D33:E33"/>
    <mergeCell ref="F33:G33"/>
    <mergeCell ref="M31:N31"/>
    <mergeCell ref="E3:F3"/>
    <mergeCell ref="C5:H5"/>
    <mergeCell ref="C6:H6"/>
    <mergeCell ref="O8:P8"/>
    <mergeCell ref="O20:P20"/>
    <mergeCell ref="O32:P32"/>
    <mergeCell ref="V8:W8"/>
    <mergeCell ref="X8:Y8"/>
    <mergeCell ref="V9:W9"/>
    <mergeCell ref="X9:Y9"/>
    <mergeCell ref="V10:W10"/>
    <mergeCell ref="X10:Y10"/>
    <mergeCell ref="M43:N43"/>
    <mergeCell ref="O43:P43"/>
    <mergeCell ref="V43:W43"/>
    <mergeCell ref="M32:N32"/>
    <mergeCell ref="W3:X3"/>
    <mergeCell ref="W15:X15"/>
    <mergeCell ref="N3:O3"/>
    <mergeCell ref="N15:O15"/>
    <mergeCell ref="N27:O27"/>
    <mergeCell ref="N39:O39"/>
    <mergeCell ref="D46:E46"/>
    <mergeCell ref="F46:G46"/>
    <mergeCell ref="D45:E45"/>
    <mergeCell ref="F45:G45"/>
    <mergeCell ref="D43:E43"/>
    <mergeCell ref="F43:G43"/>
    <mergeCell ref="D20:E20"/>
    <mergeCell ref="F20:G20"/>
    <mergeCell ref="D21:E21"/>
    <mergeCell ref="F21:G21"/>
    <mergeCell ref="D31:E31"/>
    <mergeCell ref="F31:G31"/>
    <mergeCell ref="C42:H42"/>
    <mergeCell ref="C30:H30"/>
    <mergeCell ref="F32:G32"/>
    <mergeCell ref="D22:E22"/>
    <mergeCell ref="D32:E32"/>
    <mergeCell ref="D44:E44"/>
    <mergeCell ref="F44:G44"/>
    <mergeCell ref="L5:Q5"/>
    <mergeCell ref="AE7:AF7"/>
    <mergeCell ref="AG7:AH7"/>
    <mergeCell ref="X19:Y19"/>
    <mergeCell ref="X7:Y7"/>
    <mergeCell ref="V19:W19"/>
    <mergeCell ref="V7:W7"/>
    <mergeCell ref="O19:P19"/>
    <mergeCell ref="M7:N7"/>
    <mergeCell ref="O7:P7"/>
    <mergeCell ref="M19:N19"/>
    <mergeCell ref="M8:N8"/>
    <mergeCell ref="O10:P10"/>
    <mergeCell ref="O9:P9"/>
    <mergeCell ref="M9:N9"/>
    <mergeCell ref="E15:F15"/>
    <mergeCell ref="C17:H17"/>
    <mergeCell ref="C18:H18"/>
    <mergeCell ref="L6:Q6"/>
    <mergeCell ref="M10:N10"/>
    <mergeCell ref="D7:E7"/>
    <mergeCell ref="F7:G7"/>
    <mergeCell ref="D8:E8"/>
    <mergeCell ref="F8:G8"/>
    <mergeCell ref="D9:E9"/>
    <mergeCell ref="F9:G9"/>
    <mergeCell ref="D10:E10"/>
    <mergeCell ref="F10:G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B38"/>
  <sheetViews>
    <sheetView zoomScale="70" zoomScaleNormal="70" workbookViewId="0">
      <selection activeCell="K47" sqref="K47"/>
    </sheetView>
  </sheetViews>
  <sheetFormatPr defaultRowHeight="15" x14ac:dyDescent="0.25"/>
  <cols>
    <col min="1" max="1" width="2" style="10" customWidth="1"/>
    <col min="2" max="2" width="9.140625" style="6"/>
    <col min="3" max="3" width="4.7109375" style="6" customWidth="1"/>
    <col min="4" max="7" width="2.7109375" style="6" customWidth="1"/>
    <col min="8" max="8" width="4.7109375" style="6" customWidth="1"/>
    <col min="9" max="9" width="20.42578125" style="6" bestFit="1" customWidth="1"/>
    <col min="10" max="10" width="9.140625" style="10"/>
    <col min="11" max="11" width="9.140625" style="6"/>
    <col min="12" max="12" width="4.7109375" style="6" customWidth="1"/>
    <col min="13" max="16" width="2.7109375" style="6" customWidth="1"/>
    <col min="17" max="17" width="4.7109375" style="6" customWidth="1"/>
    <col min="18" max="18" width="21.42578125" style="6" bestFit="1" customWidth="1"/>
    <col min="19" max="19" width="9.140625" style="10"/>
    <col min="20" max="20" width="9.140625" style="6"/>
    <col min="21" max="21" width="4.7109375" style="6" customWidth="1"/>
    <col min="22" max="25" width="2.7109375" style="6" customWidth="1"/>
    <col min="26" max="26" width="4.7109375" style="6" customWidth="1"/>
    <col min="27" max="27" width="21.140625" style="6" bestFit="1" customWidth="1"/>
    <col min="28" max="28" width="9.140625" style="10"/>
    <col min="29" max="29" width="9.140625" style="6"/>
    <col min="30" max="30" width="4.7109375" style="6" customWidth="1"/>
    <col min="31" max="34" width="2.7109375" style="6" customWidth="1"/>
    <col min="35" max="35" width="4.7109375" style="6" customWidth="1"/>
    <col min="36" max="36" width="23.28515625" style="6" bestFit="1" customWidth="1"/>
    <col min="37" max="37" width="9.140625" style="10"/>
    <col min="38" max="38" width="9.140625" style="6"/>
    <col min="39" max="39" width="5.5703125" style="6" bestFit="1" customWidth="1"/>
    <col min="40" max="43" width="2.7109375" style="6" customWidth="1"/>
    <col min="44" max="44" width="4.7109375" style="6" customWidth="1"/>
    <col min="45" max="45" width="23" style="6" bestFit="1" customWidth="1"/>
    <col min="46" max="46" width="9.140625" style="10"/>
    <col min="47" max="47" width="9.140625" style="6"/>
    <col min="48" max="48" width="5.5703125" style="6" bestFit="1" customWidth="1"/>
    <col min="49" max="52" width="2.7109375" style="6" customWidth="1"/>
    <col min="53" max="53" width="4.7109375" style="6" customWidth="1"/>
    <col min="54" max="54" width="23" style="6" bestFit="1" customWidth="1"/>
    <col min="55" max="56" width="9.140625" style="10"/>
    <col min="57" max="57" width="21.42578125" style="10" bestFit="1" customWidth="1"/>
    <col min="58" max="58" width="9.140625" style="10"/>
    <col min="59" max="59" width="23.5703125" style="10" bestFit="1" customWidth="1"/>
    <col min="60" max="60" width="9.140625" style="10"/>
    <col min="61" max="61" width="21.42578125" style="10" bestFit="1" customWidth="1"/>
    <col min="62" max="16384" width="9.140625" style="10"/>
  </cols>
  <sheetData>
    <row r="3" spans="2:54" x14ac:dyDescent="0.25">
      <c r="E3" s="134" t="str">
        <f>nicsaco.com!AR2</f>
        <v/>
      </c>
      <c r="F3" s="134"/>
      <c r="N3" s="134" t="str">
        <f>nicsaco.com!AR6</f>
        <v/>
      </c>
      <c r="O3" s="134"/>
      <c r="W3" s="134" t="str">
        <f>nicsaco.com!AR10</f>
        <v/>
      </c>
      <c r="X3" s="134"/>
      <c r="AF3" s="134" t="str">
        <f>nicsaco.com!AR14</f>
        <v/>
      </c>
      <c r="AG3" s="134"/>
      <c r="AO3" s="134" t="str">
        <f>nicsaco.com!AR18</f>
        <v/>
      </c>
      <c r="AP3" s="134"/>
      <c r="AX3" s="134" t="str">
        <f>nicsaco.com!AR22</f>
        <v/>
      </c>
      <c r="AY3" s="134"/>
    </row>
    <row r="4" spans="2:54" x14ac:dyDescent="0.25">
      <c r="F4" s="11"/>
      <c r="O4" s="11"/>
      <c r="X4" s="11"/>
      <c r="AG4" s="11"/>
      <c r="AP4" s="11"/>
      <c r="AY4" s="11"/>
    </row>
    <row r="5" spans="2:54" x14ac:dyDescent="0.25">
      <c r="C5" s="136" t="str">
        <f>nicsaco.com!AS2</f>
        <v/>
      </c>
      <c r="D5" s="136"/>
      <c r="E5" s="136"/>
      <c r="F5" s="136"/>
      <c r="G5" s="136"/>
      <c r="H5" s="136"/>
      <c r="I5" s="18" t="str">
        <f>nicsaco.com!AY2</f>
        <v/>
      </c>
      <c r="L5" s="136" t="str">
        <f>nicsaco.com!AS6</f>
        <v/>
      </c>
      <c r="M5" s="136"/>
      <c r="N5" s="136"/>
      <c r="O5" s="136"/>
      <c r="P5" s="136"/>
      <c r="Q5" s="136"/>
      <c r="R5" s="18" t="str">
        <f>nicsaco.com!AY6</f>
        <v/>
      </c>
      <c r="U5" s="136" t="str">
        <f>nicsaco.com!AS10</f>
        <v/>
      </c>
      <c r="V5" s="136"/>
      <c r="W5" s="136"/>
      <c r="X5" s="136"/>
      <c r="Y5" s="136"/>
      <c r="Z5" s="136"/>
      <c r="AA5" s="18" t="str">
        <f>nicsaco.com!AY10</f>
        <v/>
      </c>
      <c r="AD5" s="136" t="str">
        <f>nicsaco.com!AS14</f>
        <v/>
      </c>
      <c r="AE5" s="136"/>
      <c r="AF5" s="136"/>
      <c r="AG5" s="136"/>
      <c r="AH5" s="136"/>
      <c r="AI5" s="136"/>
      <c r="AJ5" s="18" t="str">
        <f>nicsaco.com!AY14</f>
        <v/>
      </c>
      <c r="AM5" s="136" t="str">
        <f>nicsaco.com!AS18</f>
        <v/>
      </c>
      <c r="AN5" s="136"/>
      <c r="AO5" s="136"/>
      <c r="AP5" s="136"/>
      <c r="AQ5" s="136"/>
      <c r="AR5" s="136"/>
      <c r="AS5" s="18" t="str">
        <f>nicsaco.com!AY18</f>
        <v/>
      </c>
      <c r="AV5" s="136" t="str">
        <f>nicsaco.com!AS22</f>
        <v/>
      </c>
      <c r="AW5" s="136"/>
      <c r="AX5" s="136"/>
      <c r="AY5" s="136"/>
      <c r="AZ5" s="136"/>
      <c r="BA5" s="136"/>
      <c r="BB5" s="18" t="str">
        <f>nicsaco.com!AY22</f>
        <v/>
      </c>
    </row>
    <row r="6" spans="2:54" x14ac:dyDescent="0.25">
      <c r="C6" s="135" t="str">
        <f>nicsaco.com!AT2</f>
        <v/>
      </c>
      <c r="D6" s="135"/>
      <c r="E6" s="135"/>
      <c r="F6" s="135"/>
      <c r="G6" s="135"/>
      <c r="H6" s="135"/>
      <c r="I6" s="19" t="str">
        <f>nicsaco.com!AZ2</f>
        <v/>
      </c>
      <c r="L6" s="135" t="str">
        <f>nicsaco.com!AT6</f>
        <v/>
      </c>
      <c r="M6" s="135"/>
      <c r="N6" s="135"/>
      <c r="O6" s="135"/>
      <c r="P6" s="135"/>
      <c r="Q6" s="135"/>
      <c r="R6" s="19" t="str">
        <f>nicsaco.com!AZ6</f>
        <v/>
      </c>
      <c r="U6" s="135" t="str">
        <f>nicsaco.com!AT10</f>
        <v/>
      </c>
      <c r="V6" s="135"/>
      <c r="W6" s="135"/>
      <c r="X6" s="135"/>
      <c r="Y6" s="135"/>
      <c r="Z6" s="135"/>
      <c r="AA6" s="19" t="str">
        <f>nicsaco.com!AZ10</f>
        <v/>
      </c>
      <c r="AD6" s="135" t="str">
        <f>nicsaco.com!AT14</f>
        <v/>
      </c>
      <c r="AE6" s="135"/>
      <c r="AF6" s="135"/>
      <c r="AG6" s="135"/>
      <c r="AH6" s="135"/>
      <c r="AI6" s="135"/>
      <c r="AJ6" s="19" t="str">
        <f>nicsaco.com!AZ14</f>
        <v/>
      </c>
      <c r="AM6" s="135" t="str">
        <f>nicsaco.com!AT18</f>
        <v/>
      </c>
      <c r="AN6" s="135"/>
      <c r="AO6" s="135"/>
      <c r="AP6" s="135"/>
      <c r="AQ6" s="135"/>
      <c r="AR6" s="135"/>
      <c r="AS6" s="19" t="str">
        <f>nicsaco.com!AZ18</f>
        <v/>
      </c>
      <c r="AV6" s="135" t="str">
        <f>nicsaco.com!AT22</f>
        <v/>
      </c>
      <c r="AW6" s="135"/>
      <c r="AX6" s="135"/>
      <c r="AY6" s="135"/>
      <c r="AZ6" s="135"/>
      <c r="BA6" s="135"/>
      <c r="BB6" s="19" t="str">
        <f>nicsaco.com!AZ22</f>
        <v/>
      </c>
    </row>
    <row r="7" spans="2:54" x14ac:dyDescent="0.25">
      <c r="C7" s="8" t="s">
        <v>0</v>
      </c>
      <c r="D7" s="113" t="s">
        <v>1</v>
      </c>
      <c r="E7" s="114"/>
      <c r="F7" s="115" t="s">
        <v>2</v>
      </c>
      <c r="G7" s="116"/>
      <c r="H7" s="9" t="s">
        <v>3</v>
      </c>
      <c r="I7" s="20" t="str">
        <f>nicsaco.com!BA2</f>
        <v/>
      </c>
      <c r="L7" s="8" t="s">
        <v>0</v>
      </c>
      <c r="M7" s="113" t="s">
        <v>1</v>
      </c>
      <c r="N7" s="114"/>
      <c r="O7" s="115" t="s">
        <v>2</v>
      </c>
      <c r="P7" s="116"/>
      <c r="Q7" s="9" t="s">
        <v>3</v>
      </c>
      <c r="R7" s="20" t="str">
        <f>nicsaco.com!BA6</f>
        <v/>
      </c>
      <c r="U7" s="8" t="s">
        <v>0</v>
      </c>
      <c r="V7" s="113" t="s">
        <v>1</v>
      </c>
      <c r="W7" s="114"/>
      <c r="X7" s="115" t="s">
        <v>2</v>
      </c>
      <c r="Y7" s="116"/>
      <c r="Z7" s="9" t="s">
        <v>3</v>
      </c>
      <c r="AA7" s="20" t="str">
        <f>nicsaco.com!BA10</f>
        <v/>
      </c>
      <c r="AD7" s="8" t="s">
        <v>0</v>
      </c>
      <c r="AE7" s="113" t="s">
        <v>1</v>
      </c>
      <c r="AF7" s="114"/>
      <c r="AG7" s="115" t="s">
        <v>2</v>
      </c>
      <c r="AH7" s="116"/>
      <c r="AI7" s="9" t="s">
        <v>3</v>
      </c>
      <c r="AJ7" s="20" t="str">
        <f>nicsaco.com!BA14</f>
        <v/>
      </c>
      <c r="AM7" s="8" t="s">
        <v>0</v>
      </c>
      <c r="AN7" s="113" t="s">
        <v>1</v>
      </c>
      <c r="AO7" s="114"/>
      <c r="AP7" s="115" t="s">
        <v>2</v>
      </c>
      <c r="AQ7" s="116"/>
      <c r="AR7" s="9" t="s">
        <v>3</v>
      </c>
      <c r="AS7" s="20" t="str">
        <f>nicsaco.com!BA18</f>
        <v/>
      </c>
      <c r="AV7" s="8" t="s">
        <v>0</v>
      </c>
      <c r="AW7" s="113" t="s">
        <v>1</v>
      </c>
      <c r="AX7" s="114"/>
      <c r="AY7" s="115" t="s">
        <v>2</v>
      </c>
      <c r="AZ7" s="116"/>
      <c r="BA7" s="9" t="s">
        <v>3</v>
      </c>
      <c r="BB7" s="20" t="str">
        <f>nicsaco.com!BA22</f>
        <v/>
      </c>
    </row>
    <row r="8" spans="2:54" x14ac:dyDescent="0.25">
      <c r="B8" s="12" t="s">
        <v>15</v>
      </c>
      <c r="C8" s="8" t="str">
        <f>nicsaco.com!AU2</f>
        <v/>
      </c>
      <c r="D8" s="113" t="str">
        <f>nicsaco.com!AV2</f>
        <v/>
      </c>
      <c r="E8" s="114"/>
      <c r="F8" s="115" t="str">
        <f>nicsaco.com!AW2</f>
        <v/>
      </c>
      <c r="G8" s="116"/>
      <c r="H8" s="9" t="str">
        <f>nicsaco.com!AX2</f>
        <v/>
      </c>
      <c r="I8" s="21" t="str">
        <f>nicsaco.com!BB2</f>
        <v/>
      </c>
      <c r="K8" s="12" t="s">
        <v>15</v>
      </c>
      <c r="L8" s="8" t="str">
        <f>nicsaco.com!AU6</f>
        <v/>
      </c>
      <c r="M8" s="113" t="str">
        <f>nicsaco.com!AV6</f>
        <v/>
      </c>
      <c r="N8" s="114"/>
      <c r="O8" s="115" t="str">
        <f>nicsaco.com!AW6</f>
        <v/>
      </c>
      <c r="P8" s="116"/>
      <c r="Q8" s="9" t="str">
        <f>nicsaco.com!AX6</f>
        <v/>
      </c>
      <c r="R8" s="21" t="str">
        <f>nicsaco.com!BB6</f>
        <v/>
      </c>
      <c r="T8" s="12" t="s">
        <v>15</v>
      </c>
      <c r="U8" s="8" t="str">
        <f>nicsaco.com!AU10</f>
        <v/>
      </c>
      <c r="V8" s="113" t="str">
        <f>nicsaco.com!AV10</f>
        <v/>
      </c>
      <c r="W8" s="114"/>
      <c r="X8" s="115" t="str">
        <f>nicsaco.com!AW10</f>
        <v/>
      </c>
      <c r="Y8" s="116"/>
      <c r="Z8" s="9" t="str">
        <f>nicsaco.com!AX10</f>
        <v/>
      </c>
      <c r="AA8" s="21" t="str">
        <f>nicsaco.com!BB10</f>
        <v/>
      </c>
      <c r="AC8" s="12" t="s">
        <v>15</v>
      </c>
      <c r="AD8" s="8" t="str">
        <f>nicsaco.com!AU14</f>
        <v/>
      </c>
      <c r="AE8" s="113" t="str">
        <f>nicsaco.com!AV14</f>
        <v/>
      </c>
      <c r="AF8" s="114"/>
      <c r="AG8" s="115" t="str">
        <f>nicsaco.com!AW14</f>
        <v/>
      </c>
      <c r="AH8" s="116"/>
      <c r="AI8" s="9" t="str">
        <f>nicsaco.com!AX14</f>
        <v/>
      </c>
      <c r="AJ8" s="21" t="str">
        <f>nicsaco.com!BB14</f>
        <v/>
      </c>
      <c r="AL8" s="12" t="s">
        <v>15</v>
      </c>
      <c r="AM8" s="8" t="str">
        <f>nicsaco.com!AU18</f>
        <v/>
      </c>
      <c r="AN8" s="113" t="str">
        <f>nicsaco.com!AV18</f>
        <v/>
      </c>
      <c r="AO8" s="114"/>
      <c r="AP8" s="115" t="str">
        <f>nicsaco.com!AW18</f>
        <v/>
      </c>
      <c r="AQ8" s="116"/>
      <c r="AR8" s="9" t="str">
        <f>nicsaco.com!AX18</f>
        <v/>
      </c>
      <c r="AS8" s="21" t="str">
        <f>nicsaco.com!BB18</f>
        <v/>
      </c>
      <c r="AU8" s="12" t="s">
        <v>15</v>
      </c>
      <c r="AV8" s="8" t="str">
        <f>nicsaco.com!AU22</f>
        <v/>
      </c>
      <c r="AW8" s="113" t="str">
        <f>nicsaco.com!AV22</f>
        <v/>
      </c>
      <c r="AX8" s="114"/>
      <c r="AY8" s="115" t="str">
        <f>nicsaco.com!AW22</f>
        <v/>
      </c>
      <c r="AZ8" s="116"/>
      <c r="BA8" s="9" t="str">
        <f>nicsaco.com!AX22</f>
        <v/>
      </c>
      <c r="BB8" s="21" t="str">
        <f>nicsaco.com!BB22</f>
        <v/>
      </c>
    </row>
    <row r="13" spans="2:54" x14ac:dyDescent="0.25">
      <c r="E13" s="134" t="str">
        <f>nicsaco.com!AR3</f>
        <v/>
      </c>
      <c r="F13" s="134"/>
      <c r="N13" s="134" t="str">
        <f>nicsaco.com!AR7</f>
        <v/>
      </c>
      <c r="O13" s="134"/>
      <c r="W13" s="134" t="str">
        <f>nicsaco.com!AR11</f>
        <v/>
      </c>
      <c r="X13" s="134"/>
      <c r="AF13" s="134" t="str">
        <f>nicsaco.com!AR15</f>
        <v/>
      </c>
      <c r="AG13" s="134"/>
      <c r="AO13" s="134" t="str">
        <f>nicsaco.com!AR19</f>
        <v/>
      </c>
      <c r="AP13" s="134"/>
      <c r="AX13" s="134" t="str">
        <f>nicsaco.com!AR23</f>
        <v/>
      </c>
      <c r="AY13" s="134"/>
    </row>
    <row r="14" spans="2:54" x14ac:dyDescent="0.25">
      <c r="F14" s="11"/>
      <c r="O14" s="11"/>
      <c r="X14" s="11"/>
      <c r="AG14" s="11"/>
      <c r="AP14" s="11"/>
      <c r="AY14" s="11"/>
    </row>
    <row r="15" spans="2:54" x14ac:dyDescent="0.25">
      <c r="C15" s="136" t="str">
        <f>nicsaco.com!AS3</f>
        <v/>
      </c>
      <c r="D15" s="136"/>
      <c r="E15" s="136"/>
      <c r="F15" s="136"/>
      <c r="G15" s="136"/>
      <c r="H15" s="136"/>
      <c r="I15" s="18" t="str">
        <f>nicsaco.com!AY3</f>
        <v/>
      </c>
      <c r="L15" s="136" t="str">
        <f>nicsaco.com!AS7</f>
        <v/>
      </c>
      <c r="M15" s="136"/>
      <c r="N15" s="136"/>
      <c r="O15" s="136"/>
      <c r="P15" s="136"/>
      <c r="Q15" s="136"/>
      <c r="R15" s="18" t="str">
        <f>nicsaco.com!AY7</f>
        <v/>
      </c>
      <c r="U15" s="136" t="str">
        <f>nicsaco.com!AS11</f>
        <v/>
      </c>
      <c r="V15" s="136"/>
      <c r="W15" s="136"/>
      <c r="X15" s="136"/>
      <c r="Y15" s="136"/>
      <c r="Z15" s="136"/>
      <c r="AA15" s="18" t="str">
        <f>nicsaco.com!AY11</f>
        <v/>
      </c>
      <c r="AD15" s="136" t="str">
        <f>nicsaco.com!AS15</f>
        <v/>
      </c>
      <c r="AE15" s="136"/>
      <c r="AF15" s="136"/>
      <c r="AG15" s="136"/>
      <c r="AH15" s="136"/>
      <c r="AI15" s="136"/>
      <c r="AJ15" s="18" t="str">
        <f>nicsaco.com!AY15</f>
        <v/>
      </c>
      <c r="AM15" s="136" t="str">
        <f>nicsaco.com!AS19</f>
        <v/>
      </c>
      <c r="AN15" s="136"/>
      <c r="AO15" s="136"/>
      <c r="AP15" s="136"/>
      <c r="AQ15" s="136"/>
      <c r="AR15" s="136"/>
      <c r="AS15" s="18" t="str">
        <f>nicsaco.com!AY19</f>
        <v/>
      </c>
      <c r="AV15" s="136" t="str">
        <f>nicsaco.com!AS23</f>
        <v/>
      </c>
      <c r="AW15" s="136"/>
      <c r="AX15" s="136"/>
      <c r="AY15" s="136"/>
      <c r="AZ15" s="136"/>
      <c r="BA15" s="136"/>
      <c r="BB15" s="18" t="str">
        <f>nicsaco.com!AY23</f>
        <v/>
      </c>
    </row>
    <row r="16" spans="2:54" x14ac:dyDescent="0.25">
      <c r="C16" s="135" t="str">
        <f>nicsaco.com!AT3</f>
        <v/>
      </c>
      <c r="D16" s="135"/>
      <c r="E16" s="135"/>
      <c r="F16" s="135"/>
      <c r="G16" s="135"/>
      <c r="H16" s="135"/>
      <c r="I16" s="19" t="str">
        <f>nicsaco.com!AZ3</f>
        <v/>
      </c>
      <c r="L16" s="135" t="str">
        <f>nicsaco.com!AT7</f>
        <v/>
      </c>
      <c r="M16" s="135"/>
      <c r="N16" s="135"/>
      <c r="O16" s="135"/>
      <c r="P16" s="135"/>
      <c r="Q16" s="135"/>
      <c r="R16" s="19" t="str">
        <f>nicsaco.com!AZ7</f>
        <v/>
      </c>
      <c r="U16" s="135" t="str">
        <f>nicsaco.com!AT11</f>
        <v/>
      </c>
      <c r="V16" s="135"/>
      <c r="W16" s="135"/>
      <c r="X16" s="135"/>
      <c r="Y16" s="135"/>
      <c r="Z16" s="135"/>
      <c r="AA16" s="19" t="str">
        <f>nicsaco.com!AZ11</f>
        <v/>
      </c>
      <c r="AD16" s="135" t="str">
        <f>nicsaco.com!AT15</f>
        <v/>
      </c>
      <c r="AE16" s="135"/>
      <c r="AF16" s="135"/>
      <c r="AG16" s="135"/>
      <c r="AH16" s="135"/>
      <c r="AI16" s="135"/>
      <c r="AJ16" s="19" t="str">
        <f>nicsaco.com!AZ15</f>
        <v/>
      </c>
      <c r="AM16" s="135" t="str">
        <f>nicsaco.com!AT19</f>
        <v/>
      </c>
      <c r="AN16" s="135"/>
      <c r="AO16" s="135"/>
      <c r="AP16" s="135"/>
      <c r="AQ16" s="135"/>
      <c r="AR16" s="135"/>
      <c r="AS16" s="19" t="str">
        <f>nicsaco.com!AZ19</f>
        <v/>
      </c>
      <c r="AV16" s="135" t="str">
        <f>nicsaco.com!AT23</f>
        <v/>
      </c>
      <c r="AW16" s="135"/>
      <c r="AX16" s="135"/>
      <c r="AY16" s="135"/>
      <c r="AZ16" s="135"/>
      <c r="BA16" s="135"/>
      <c r="BB16" s="19" t="str">
        <f>nicsaco.com!AZ23</f>
        <v/>
      </c>
    </row>
    <row r="17" spans="2:54" x14ac:dyDescent="0.25">
      <c r="C17" s="8" t="s">
        <v>0</v>
      </c>
      <c r="D17" s="113" t="s">
        <v>1</v>
      </c>
      <c r="E17" s="114"/>
      <c r="F17" s="115" t="s">
        <v>2</v>
      </c>
      <c r="G17" s="116"/>
      <c r="H17" s="9" t="s">
        <v>3</v>
      </c>
      <c r="I17" s="20" t="str">
        <f>nicsaco.com!BA3</f>
        <v/>
      </c>
      <c r="L17" s="8" t="s">
        <v>0</v>
      </c>
      <c r="M17" s="113" t="s">
        <v>1</v>
      </c>
      <c r="N17" s="114"/>
      <c r="O17" s="115" t="s">
        <v>2</v>
      </c>
      <c r="P17" s="116"/>
      <c r="Q17" s="9" t="s">
        <v>3</v>
      </c>
      <c r="R17" s="20" t="str">
        <f>nicsaco.com!BA7</f>
        <v/>
      </c>
      <c r="U17" s="8" t="s">
        <v>0</v>
      </c>
      <c r="V17" s="113" t="s">
        <v>1</v>
      </c>
      <c r="W17" s="114"/>
      <c r="X17" s="115" t="s">
        <v>2</v>
      </c>
      <c r="Y17" s="116"/>
      <c r="Z17" s="9" t="s">
        <v>3</v>
      </c>
      <c r="AA17" s="20" t="str">
        <f>nicsaco.com!BA11</f>
        <v/>
      </c>
      <c r="AD17" s="8" t="s">
        <v>0</v>
      </c>
      <c r="AE17" s="113" t="s">
        <v>1</v>
      </c>
      <c r="AF17" s="114"/>
      <c r="AG17" s="115" t="s">
        <v>2</v>
      </c>
      <c r="AH17" s="116"/>
      <c r="AI17" s="9" t="s">
        <v>3</v>
      </c>
      <c r="AJ17" s="20" t="str">
        <f>nicsaco.com!BA15</f>
        <v/>
      </c>
      <c r="AM17" s="8" t="s">
        <v>0</v>
      </c>
      <c r="AN17" s="113" t="s">
        <v>1</v>
      </c>
      <c r="AO17" s="114"/>
      <c r="AP17" s="115" t="s">
        <v>2</v>
      </c>
      <c r="AQ17" s="116"/>
      <c r="AR17" s="9" t="s">
        <v>3</v>
      </c>
      <c r="AS17" s="20" t="str">
        <f>nicsaco.com!BA19</f>
        <v/>
      </c>
      <c r="AV17" s="8" t="s">
        <v>0</v>
      </c>
      <c r="AW17" s="113" t="s">
        <v>1</v>
      </c>
      <c r="AX17" s="114"/>
      <c r="AY17" s="115" t="s">
        <v>2</v>
      </c>
      <c r="AZ17" s="116"/>
      <c r="BA17" s="9" t="s">
        <v>3</v>
      </c>
      <c r="BB17" s="20" t="str">
        <f>nicsaco.com!BA23</f>
        <v/>
      </c>
    </row>
    <row r="18" spans="2:54" x14ac:dyDescent="0.25">
      <c r="B18" s="12" t="s">
        <v>15</v>
      </c>
      <c r="C18" s="8" t="str">
        <f>nicsaco.com!AU3</f>
        <v/>
      </c>
      <c r="D18" s="113" t="str">
        <f>nicsaco.com!AV3</f>
        <v/>
      </c>
      <c r="E18" s="114"/>
      <c r="F18" s="115" t="str">
        <f>nicsaco.com!AW3</f>
        <v/>
      </c>
      <c r="G18" s="116"/>
      <c r="H18" s="9" t="str">
        <f>nicsaco.com!AX3</f>
        <v/>
      </c>
      <c r="I18" s="21" t="str">
        <f>nicsaco.com!BB3</f>
        <v/>
      </c>
      <c r="K18" s="12" t="s">
        <v>15</v>
      </c>
      <c r="L18" s="8" t="str">
        <f>nicsaco.com!AU7</f>
        <v/>
      </c>
      <c r="M18" s="113" t="str">
        <f>nicsaco.com!AV7</f>
        <v/>
      </c>
      <c r="N18" s="114"/>
      <c r="O18" s="115" t="str">
        <f>nicsaco.com!AW7</f>
        <v/>
      </c>
      <c r="P18" s="116"/>
      <c r="Q18" s="9" t="str">
        <f>nicsaco.com!AX7</f>
        <v/>
      </c>
      <c r="R18" s="21" t="str">
        <f>nicsaco.com!BB7</f>
        <v/>
      </c>
      <c r="T18" s="12" t="s">
        <v>15</v>
      </c>
      <c r="U18" s="8" t="str">
        <f>nicsaco.com!AU11</f>
        <v/>
      </c>
      <c r="V18" s="113" t="str">
        <f>nicsaco.com!AV11</f>
        <v/>
      </c>
      <c r="W18" s="114"/>
      <c r="X18" s="115" t="str">
        <f>nicsaco.com!AW11</f>
        <v/>
      </c>
      <c r="Y18" s="116"/>
      <c r="Z18" s="9" t="str">
        <f>nicsaco.com!AX11</f>
        <v/>
      </c>
      <c r="AA18" s="21" t="str">
        <f>nicsaco.com!BB11</f>
        <v/>
      </c>
      <c r="AC18" s="12" t="s">
        <v>15</v>
      </c>
      <c r="AD18" s="8" t="str">
        <f>nicsaco.com!AU15</f>
        <v/>
      </c>
      <c r="AE18" s="113" t="str">
        <f>nicsaco.com!AV15</f>
        <v/>
      </c>
      <c r="AF18" s="114"/>
      <c r="AG18" s="115" t="str">
        <f>nicsaco.com!AW15</f>
        <v/>
      </c>
      <c r="AH18" s="116"/>
      <c r="AI18" s="9" t="str">
        <f>nicsaco.com!AX15</f>
        <v/>
      </c>
      <c r="AJ18" s="21" t="str">
        <f>nicsaco.com!BB15</f>
        <v/>
      </c>
      <c r="AL18" s="12" t="s">
        <v>15</v>
      </c>
      <c r="AM18" s="8" t="str">
        <f>nicsaco.com!AU19</f>
        <v/>
      </c>
      <c r="AN18" s="113" t="str">
        <f>nicsaco.com!AV19</f>
        <v/>
      </c>
      <c r="AO18" s="114"/>
      <c r="AP18" s="115" t="str">
        <f>nicsaco.com!AW19</f>
        <v/>
      </c>
      <c r="AQ18" s="116"/>
      <c r="AR18" s="9" t="str">
        <f>nicsaco.com!AX19</f>
        <v/>
      </c>
      <c r="AS18" s="21" t="str">
        <f>nicsaco.com!BB19</f>
        <v/>
      </c>
      <c r="AU18" s="12" t="s">
        <v>15</v>
      </c>
      <c r="AV18" s="8" t="str">
        <f>nicsaco.com!AU23</f>
        <v/>
      </c>
      <c r="AW18" s="113" t="str">
        <f>nicsaco.com!AV23</f>
        <v/>
      </c>
      <c r="AX18" s="114"/>
      <c r="AY18" s="115" t="str">
        <f>nicsaco.com!AW23</f>
        <v/>
      </c>
      <c r="AZ18" s="116"/>
      <c r="BA18" s="9" t="str">
        <f>nicsaco.com!AX23</f>
        <v/>
      </c>
      <c r="BB18" s="21" t="str">
        <f>nicsaco.com!BB23</f>
        <v/>
      </c>
    </row>
    <row r="23" spans="2:54" x14ac:dyDescent="0.25">
      <c r="E23" s="134" t="str">
        <f>nicsaco.com!AR4</f>
        <v/>
      </c>
      <c r="F23" s="134"/>
      <c r="N23" s="134" t="str">
        <f>nicsaco.com!AR8</f>
        <v/>
      </c>
      <c r="O23" s="134"/>
      <c r="W23" s="134" t="str">
        <f>nicsaco.com!AR12</f>
        <v/>
      </c>
      <c r="X23" s="134"/>
      <c r="AF23" s="134" t="str">
        <f>nicsaco.com!AR16</f>
        <v/>
      </c>
      <c r="AG23" s="134"/>
      <c r="AO23" s="134" t="str">
        <f>nicsaco.com!AR20</f>
        <v/>
      </c>
      <c r="AP23" s="134"/>
      <c r="AX23" s="134" t="str">
        <f>nicsaco.com!AR24</f>
        <v/>
      </c>
      <c r="AY23" s="134"/>
    </row>
    <row r="24" spans="2:54" x14ac:dyDescent="0.25">
      <c r="F24" s="11"/>
      <c r="O24" s="11"/>
      <c r="X24" s="11"/>
      <c r="AG24" s="11"/>
      <c r="AP24" s="11"/>
      <c r="AY24" s="11"/>
    </row>
    <row r="25" spans="2:54" x14ac:dyDescent="0.25">
      <c r="C25" s="136" t="str">
        <f>nicsaco.com!AS4</f>
        <v/>
      </c>
      <c r="D25" s="136"/>
      <c r="E25" s="136"/>
      <c r="F25" s="136"/>
      <c r="G25" s="136"/>
      <c r="H25" s="136"/>
      <c r="I25" s="18" t="str">
        <f>nicsaco.com!AY4</f>
        <v/>
      </c>
      <c r="L25" s="136" t="str">
        <f>nicsaco.com!AS8</f>
        <v/>
      </c>
      <c r="M25" s="136"/>
      <c r="N25" s="136"/>
      <c r="O25" s="136"/>
      <c r="P25" s="136"/>
      <c r="Q25" s="136"/>
      <c r="R25" s="18" t="str">
        <f>nicsaco.com!AY8</f>
        <v/>
      </c>
      <c r="U25" s="136" t="str">
        <f>nicsaco.com!AS12</f>
        <v/>
      </c>
      <c r="V25" s="136"/>
      <c r="W25" s="136"/>
      <c r="X25" s="136"/>
      <c r="Y25" s="136"/>
      <c r="Z25" s="136"/>
      <c r="AA25" s="18" t="str">
        <f>nicsaco.com!AY12</f>
        <v/>
      </c>
      <c r="AD25" s="136" t="str">
        <f>nicsaco.com!AS16</f>
        <v/>
      </c>
      <c r="AE25" s="136"/>
      <c r="AF25" s="136"/>
      <c r="AG25" s="136"/>
      <c r="AH25" s="136"/>
      <c r="AI25" s="136"/>
      <c r="AJ25" s="18" t="str">
        <f>nicsaco.com!AY16</f>
        <v/>
      </c>
      <c r="AM25" s="136" t="str">
        <f>nicsaco.com!AS20</f>
        <v/>
      </c>
      <c r="AN25" s="136"/>
      <c r="AO25" s="136"/>
      <c r="AP25" s="136"/>
      <c r="AQ25" s="136"/>
      <c r="AR25" s="136"/>
      <c r="AS25" s="18" t="str">
        <f>nicsaco.com!AY20</f>
        <v/>
      </c>
      <c r="AV25" s="136" t="str">
        <f>nicsaco.com!AS24</f>
        <v/>
      </c>
      <c r="AW25" s="136"/>
      <c r="AX25" s="136"/>
      <c r="AY25" s="136"/>
      <c r="AZ25" s="136"/>
      <c r="BA25" s="136"/>
      <c r="BB25" s="18" t="str">
        <f>nicsaco.com!AY24</f>
        <v/>
      </c>
    </row>
    <row r="26" spans="2:54" x14ac:dyDescent="0.25">
      <c r="C26" s="135" t="str">
        <f>nicsaco.com!AT4</f>
        <v/>
      </c>
      <c r="D26" s="135"/>
      <c r="E26" s="135"/>
      <c r="F26" s="135"/>
      <c r="G26" s="135"/>
      <c r="H26" s="135"/>
      <c r="I26" s="19" t="str">
        <f>nicsaco.com!AZ4</f>
        <v/>
      </c>
      <c r="L26" s="135" t="str">
        <f>nicsaco.com!AT8</f>
        <v/>
      </c>
      <c r="M26" s="135"/>
      <c r="N26" s="135"/>
      <c r="O26" s="135"/>
      <c r="P26" s="135"/>
      <c r="Q26" s="135"/>
      <c r="R26" s="19" t="str">
        <f>nicsaco.com!AZ8</f>
        <v/>
      </c>
      <c r="U26" s="135" t="str">
        <f>nicsaco.com!AT12</f>
        <v/>
      </c>
      <c r="V26" s="135"/>
      <c r="W26" s="135"/>
      <c r="X26" s="135"/>
      <c r="Y26" s="135"/>
      <c r="Z26" s="135"/>
      <c r="AA26" s="19" t="str">
        <f>nicsaco.com!AZ12</f>
        <v/>
      </c>
      <c r="AD26" s="135" t="str">
        <f>nicsaco.com!AT16</f>
        <v/>
      </c>
      <c r="AE26" s="135"/>
      <c r="AF26" s="135"/>
      <c r="AG26" s="135"/>
      <c r="AH26" s="135"/>
      <c r="AI26" s="135"/>
      <c r="AJ26" s="19" t="str">
        <f>nicsaco.com!AZ16</f>
        <v/>
      </c>
      <c r="AM26" s="135" t="str">
        <f>nicsaco.com!AT20</f>
        <v/>
      </c>
      <c r="AN26" s="135"/>
      <c r="AO26" s="135"/>
      <c r="AP26" s="135"/>
      <c r="AQ26" s="135"/>
      <c r="AR26" s="135"/>
      <c r="AS26" s="19" t="str">
        <f>nicsaco.com!AZ20</f>
        <v/>
      </c>
      <c r="AV26" s="135" t="str">
        <f>nicsaco.com!AT24</f>
        <v/>
      </c>
      <c r="AW26" s="135"/>
      <c r="AX26" s="135"/>
      <c r="AY26" s="135"/>
      <c r="AZ26" s="135"/>
      <c r="BA26" s="135"/>
      <c r="BB26" s="19" t="str">
        <f>nicsaco.com!AZ24</f>
        <v/>
      </c>
    </row>
    <row r="27" spans="2:54" x14ac:dyDescent="0.25">
      <c r="C27" s="8" t="s">
        <v>0</v>
      </c>
      <c r="D27" s="113" t="s">
        <v>1</v>
      </c>
      <c r="E27" s="114"/>
      <c r="F27" s="115" t="s">
        <v>2</v>
      </c>
      <c r="G27" s="116"/>
      <c r="H27" s="9" t="s">
        <v>3</v>
      </c>
      <c r="I27" s="20" t="str">
        <f>nicsaco.com!BA4</f>
        <v/>
      </c>
      <c r="L27" s="8" t="s">
        <v>0</v>
      </c>
      <c r="M27" s="113" t="s">
        <v>1</v>
      </c>
      <c r="N27" s="114"/>
      <c r="O27" s="115" t="s">
        <v>2</v>
      </c>
      <c r="P27" s="116"/>
      <c r="Q27" s="9" t="s">
        <v>3</v>
      </c>
      <c r="R27" s="20" t="str">
        <f>nicsaco.com!BA8</f>
        <v/>
      </c>
      <c r="U27" s="8" t="s">
        <v>0</v>
      </c>
      <c r="V27" s="113" t="s">
        <v>1</v>
      </c>
      <c r="W27" s="114"/>
      <c r="X27" s="115" t="s">
        <v>2</v>
      </c>
      <c r="Y27" s="116"/>
      <c r="Z27" s="9" t="s">
        <v>3</v>
      </c>
      <c r="AA27" s="20" t="str">
        <f>nicsaco.com!BA12</f>
        <v/>
      </c>
      <c r="AD27" s="8" t="s">
        <v>0</v>
      </c>
      <c r="AE27" s="113" t="s">
        <v>1</v>
      </c>
      <c r="AF27" s="114"/>
      <c r="AG27" s="115" t="s">
        <v>2</v>
      </c>
      <c r="AH27" s="116"/>
      <c r="AI27" s="9" t="s">
        <v>3</v>
      </c>
      <c r="AJ27" s="20" t="str">
        <f>nicsaco.com!BA16</f>
        <v/>
      </c>
      <c r="AM27" s="8" t="s">
        <v>0</v>
      </c>
      <c r="AN27" s="113" t="s">
        <v>1</v>
      </c>
      <c r="AO27" s="114"/>
      <c r="AP27" s="115" t="s">
        <v>2</v>
      </c>
      <c r="AQ27" s="116"/>
      <c r="AR27" s="9" t="s">
        <v>3</v>
      </c>
      <c r="AS27" s="20" t="str">
        <f>nicsaco.com!BA20</f>
        <v/>
      </c>
      <c r="AV27" s="8" t="s">
        <v>0</v>
      </c>
      <c r="AW27" s="113" t="s">
        <v>1</v>
      </c>
      <c r="AX27" s="114"/>
      <c r="AY27" s="115" t="s">
        <v>2</v>
      </c>
      <c r="AZ27" s="116"/>
      <c r="BA27" s="9" t="s">
        <v>3</v>
      </c>
      <c r="BB27" s="20" t="str">
        <f>nicsaco.com!BA24</f>
        <v/>
      </c>
    </row>
    <row r="28" spans="2:54" x14ac:dyDescent="0.25">
      <c r="B28" s="12" t="s">
        <v>15</v>
      </c>
      <c r="C28" s="8" t="str">
        <f>nicsaco.com!AU4</f>
        <v/>
      </c>
      <c r="D28" s="113" t="str">
        <f>nicsaco.com!AV4</f>
        <v/>
      </c>
      <c r="E28" s="114"/>
      <c r="F28" s="115" t="str">
        <f>nicsaco.com!AW4</f>
        <v/>
      </c>
      <c r="G28" s="116"/>
      <c r="H28" s="9" t="str">
        <f>nicsaco.com!AX4</f>
        <v/>
      </c>
      <c r="I28" s="21" t="str">
        <f>nicsaco.com!BB4</f>
        <v/>
      </c>
      <c r="K28" s="12" t="s">
        <v>15</v>
      </c>
      <c r="L28" s="8" t="str">
        <f>nicsaco.com!AU8</f>
        <v/>
      </c>
      <c r="M28" s="113" t="str">
        <f>nicsaco.com!AV8</f>
        <v/>
      </c>
      <c r="N28" s="114"/>
      <c r="O28" s="115" t="str">
        <f>nicsaco.com!AW8</f>
        <v/>
      </c>
      <c r="P28" s="116"/>
      <c r="Q28" s="9" t="str">
        <f>nicsaco.com!AX8</f>
        <v/>
      </c>
      <c r="R28" s="21" t="str">
        <f>nicsaco.com!BB8</f>
        <v/>
      </c>
      <c r="T28" s="12" t="s">
        <v>15</v>
      </c>
      <c r="U28" s="8" t="str">
        <f>nicsaco.com!AU12</f>
        <v/>
      </c>
      <c r="V28" s="113" t="str">
        <f>nicsaco.com!AV12</f>
        <v/>
      </c>
      <c r="W28" s="114"/>
      <c r="X28" s="115" t="str">
        <f>nicsaco.com!AW12</f>
        <v/>
      </c>
      <c r="Y28" s="116"/>
      <c r="Z28" s="9" t="str">
        <f>nicsaco.com!AX12</f>
        <v/>
      </c>
      <c r="AA28" s="21" t="str">
        <f>nicsaco.com!BB12</f>
        <v/>
      </c>
      <c r="AC28" s="12" t="s">
        <v>15</v>
      </c>
      <c r="AD28" s="8" t="str">
        <f>nicsaco.com!AU16</f>
        <v/>
      </c>
      <c r="AE28" s="113" t="str">
        <f>nicsaco.com!AV16</f>
        <v/>
      </c>
      <c r="AF28" s="114"/>
      <c r="AG28" s="115" t="str">
        <f>nicsaco.com!AW16</f>
        <v/>
      </c>
      <c r="AH28" s="116"/>
      <c r="AI28" s="9" t="str">
        <f>nicsaco.com!AX16</f>
        <v/>
      </c>
      <c r="AJ28" s="21" t="str">
        <f>nicsaco.com!BB16</f>
        <v/>
      </c>
      <c r="AL28" s="12" t="s">
        <v>15</v>
      </c>
      <c r="AM28" s="8" t="str">
        <f>nicsaco.com!AU20</f>
        <v/>
      </c>
      <c r="AN28" s="113" t="str">
        <f>nicsaco.com!AV20</f>
        <v/>
      </c>
      <c r="AO28" s="114"/>
      <c r="AP28" s="115" t="str">
        <f>nicsaco.com!AW20</f>
        <v/>
      </c>
      <c r="AQ28" s="116"/>
      <c r="AR28" s="9" t="str">
        <f>nicsaco.com!AX20</f>
        <v/>
      </c>
      <c r="AS28" s="21" t="str">
        <f>nicsaco.com!BB20</f>
        <v/>
      </c>
      <c r="AU28" s="12" t="s">
        <v>15</v>
      </c>
      <c r="AV28" s="8" t="str">
        <f>nicsaco.com!AU24</f>
        <v/>
      </c>
      <c r="AW28" s="113" t="str">
        <f>nicsaco.com!AV24</f>
        <v/>
      </c>
      <c r="AX28" s="114"/>
      <c r="AY28" s="115" t="str">
        <f>nicsaco.com!AW24</f>
        <v/>
      </c>
      <c r="AZ28" s="116"/>
      <c r="BA28" s="9" t="str">
        <f>nicsaco.com!AX24</f>
        <v/>
      </c>
      <c r="BB28" s="21" t="str">
        <f>nicsaco.com!BB24</f>
        <v/>
      </c>
    </row>
    <row r="33" spans="2:54" x14ac:dyDescent="0.25">
      <c r="E33" s="134" t="str">
        <f>nicsaco.com!AR5</f>
        <v/>
      </c>
      <c r="F33" s="134"/>
      <c r="N33" s="134" t="str">
        <f>nicsaco.com!AR9</f>
        <v/>
      </c>
      <c r="O33" s="134"/>
      <c r="W33" s="134" t="str">
        <f>nicsaco.com!AR13</f>
        <v/>
      </c>
      <c r="X33" s="134"/>
      <c r="AF33" s="134" t="str">
        <f>nicsaco.com!AR17</f>
        <v/>
      </c>
      <c r="AG33" s="134"/>
      <c r="AO33" s="134" t="str">
        <f>nicsaco.com!AR21</f>
        <v/>
      </c>
      <c r="AP33" s="134"/>
      <c r="AX33" s="134" t="str">
        <f>nicsaco.com!AR25</f>
        <v/>
      </c>
      <c r="AY33" s="134"/>
    </row>
    <row r="34" spans="2:54" x14ac:dyDescent="0.25">
      <c r="F34" s="11"/>
      <c r="O34" s="11"/>
      <c r="X34" s="11"/>
      <c r="AG34" s="11"/>
      <c r="AP34" s="11"/>
      <c r="AY34" s="11"/>
    </row>
    <row r="35" spans="2:54" x14ac:dyDescent="0.25">
      <c r="C35" s="136" t="str">
        <f>nicsaco.com!AS5</f>
        <v/>
      </c>
      <c r="D35" s="136"/>
      <c r="E35" s="136"/>
      <c r="F35" s="136"/>
      <c r="G35" s="136"/>
      <c r="H35" s="136"/>
      <c r="I35" s="18" t="str">
        <f>nicsaco.com!AY5</f>
        <v/>
      </c>
      <c r="L35" s="136" t="str">
        <f>nicsaco.com!AS9</f>
        <v/>
      </c>
      <c r="M35" s="136"/>
      <c r="N35" s="136"/>
      <c r="O35" s="136"/>
      <c r="P35" s="136"/>
      <c r="Q35" s="136"/>
      <c r="R35" s="18" t="str">
        <f>nicsaco.com!AY9</f>
        <v/>
      </c>
      <c r="U35" s="136" t="str">
        <f>nicsaco.com!AS13</f>
        <v/>
      </c>
      <c r="V35" s="136"/>
      <c r="W35" s="136"/>
      <c r="X35" s="136"/>
      <c r="Y35" s="136"/>
      <c r="Z35" s="136"/>
      <c r="AA35" s="18" t="str">
        <f>nicsaco.com!AY13</f>
        <v/>
      </c>
      <c r="AD35" s="136" t="str">
        <f>nicsaco.com!AS17</f>
        <v/>
      </c>
      <c r="AE35" s="136"/>
      <c r="AF35" s="136"/>
      <c r="AG35" s="136"/>
      <c r="AH35" s="136"/>
      <c r="AI35" s="136"/>
      <c r="AJ35" s="18" t="str">
        <f>nicsaco.com!AY17</f>
        <v/>
      </c>
      <c r="AM35" s="136" t="str">
        <f>nicsaco.com!AS21</f>
        <v/>
      </c>
      <c r="AN35" s="136"/>
      <c r="AO35" s="136"/>
      <c r="AP35" s="136"/>
      <c r="AQ35" s="136"/>
      <c r="AR35" s="136"/>
      <c r="AS35" s="18" t="str">
        <f>nicsaco.com!AY21</f>
        <v/>
      </c>
      <c r="AV35" s="136" t="str">
        <f>nicsaco.com!AS25</f>
        <v/>
      </c>
      <c r="AW35" s="136"/>
      <c r="AX35" s="136"/>
      <c r="AY35" s="136"/>
      <c r="AZ35" s="136"/>
      <c r="BA35" s="136"/>
      <c r="BB35" s="18" t="str">
        <f>nicsaco.com!AY25</f>
        <v/>
      </c>
    </row>
    <row r="36" spans="2:54" x14ac:dyDescent="0.25">
      <c r="C36" s="135" t="str">
        <f>nicsaco.com!AT5</f>
        <v/>
      </c>
      <c r="D36" s="135"/>
      <c r="E36" s="135"/>
      <c r="F36" s="135"/>
      <c r="G36" s="135"/>
      <c r="H36" s="135"/>
      <c r="I36" s="19" t="str">
        <f>nicsaco.com!AZ5</f>
        <v/>
      </c>
      <c r="L36" s="135" t="str">
        <f>nicsaco.com!AT9</f>
        <v/>
      </c>
      <c r="M36" s="135"/>
      <c r="N36" s="135"/>
      <c r="O36" s="135"/>
      <c r="P36" s="135"/>
      <c r="Q36" s="135"/>
      <c r="R36" s="19" t="str">
        <f>nicsaco.com!AZ9</f>
        <v/>
      </c>
      <c r="U36" s="135" t="str">
        <f>nicsaco.com!AT13</f>
        <v/>
      </c>
      <c r="V36" s="135"/>
      <c r="W36" s="135"/>
      <c r="X36" s="135"/>
      <c r="Y36" s="135"/>
      <c r="Z36" s="135"/>
      <c r="AA36" s="19" t="str">
        <f>nicsaco.com!AZ13</f>
        <v/>
      </c>
      <c r="AD36" s="135" t="str">
        <f>nicsaco.com!AT17</f>
        <v/>
      </c>
      <c r="AE36" s="135"/>
      <c r="AF36" s="135"/>
      <c r="AG36" s="135"/>
      <c r="AH36" s="135"/>
      <c r="AI36" s="135"/>
      <c r="AJ36" s="19" t="str">
        <f>nicsaco.com!AZ17</f>
        <v/>
      </c>
      <c r="AM36" s="135" t="str">
        <f>nicsaco.com!AT21</f>
        <v/>
      </c>
      <c r="AN36" s="135"/>
      <c r="AO36" s="135"/>
      <c r="AP36" s="135"/>
      <c r="AQ36" s="135"/>
      <c r="AR36" s="135"/>
      <c r="AS36" s="19" t="str">
        <f>nicsaco.com!AZ21</f>
        <v/>
      </c>
      <c r="AV36" s="135" t="str">
        <f>nicsaco.com!AT25</f>
        <v/>
      </c>
      <c r="AW36" s="135"/>
      <c r="AX36" s="135"/>
      <c r="AY36" s="135"/>
      <c r="AZ36" s="135"/>
      <c r="BA36" s="135"/>
      <c r="BB36" s="19" t="str">
        <f>nicsaco.com!AZ25</f>
        <v/>
      </c>
    </row>
    <row r="37" spans="2:54" x14ac:dyDescent="0.25">
      <c r="C37" s="8" t="s">
        <v>0</v>
      </c>
      <c r="D37" s="113" t="s">
        <v>1</v>
      </c>
      <c r="E37" s="114"/>
      <c r="F37" s="115" t="s">
        <v>2</v>
      </c>
      <c r="G37" s="116"/>
      <c r="H37" s="9" t="s">
        <v>3</v>
      </c>
      <c r="I37" s="20" t="str">
        <f>nicsaco.com!BA5</f>
        <v/>
      </c>
      <c r="L37" s="8" t="s">
        <v>0</v>
      </c>
      <c r="M37" s="113" t="s">
        <v>1</v>
      </c>
      <c r="N37" s="114"/>
      <c r="O37" s="115" t="s">
        <v>2</v>
      </c>
      <c r="P37" s="116"/>
      <c r="Q37" s="9" t="s">
        <v>3</v>
      </c>
      <c r="R37" s="20" t="str">
        <f>nicsaco.com!BA9</f>
        <v/>
      </c>
      <c r="U37" s="8" t="s">
        <v>0</v>
      </c>
      <c r="V37" s="113" t="s">
        <v>1</v>
      </c>
      <c r="W37" s="114"/>
      <c r="X37" s="115" t="s">
        <v>2</v>
      </c>
      <c r="Y37" s="116"/>
      <c r="Z37" s="9" t="s">
        <v>3</v>
      </c>
      <c r="AA37" s="20" t="str">
        <f>nicsaco.com!BA13</f>
        <v/>
      </c>
      <c r="AD37" s="8" t="s">
        <v>0</v>
      </c>
      <c r="AE37" s="113" t="s">
        <v>1</v>
      </c>
      <c r="AF37" s="114"/>
      <c r="AG37" s="115" t="s">
        <v>2</v>
      </c>
      <c r="AH37" s="116"/>
      <c r="AI37" s="9" t="s">
        <v>3</v>
      </c>
      <c r="AJ37" s="20" t="str">
        <f>nicsaco.com!BA17</f>
        <v/>
      </c>
      <c r="AM37" s="8" t="s">
        <v>0</v>
      </c>
      <c r="AN37" s="113" t="s">
        <v>1</v>
      </c>
      <c r="AO37" s="114"/>
      <c r="AP37" s="115" t="s">
        <v>2</v>
      </c>
      <c r="AQ37" s="116"/>
      <c r="AR37" s="9" t="s">
        <v>3</v>
      </c>
      <c r="AS37" s="20" t="str">
        <f>nicsaco.com!BA21</f>
        <v/>
      </c>
      <c r="AV37" s="8" t="s">
        <v>0</v>
      </c>
      <c r="AW37" s="113" t="s">
        <v>1</v>
      </c>
      <c r="AX37" s="114"/>
      <c r="AY37" s="115" t="s">
        <v>2</v>
      </c>
      <c r="AZ37" s="116"/>
      <c r="BA37" s="9" t="s">
        <v>3</v>
      </c>
      <c r="BB37" s="20" t="str">
        <f>nicsaco.com!BA25</f>
        <v/>
      </c>
    </row>
    <row r="38" spans="2:54" x14ac:dyDescent="0.25">
      <c r="B38" s="12" t="s">
        <v>15</v>
      </c>
      <c r="C38" s="8" t="str">
        <f>nicsaco.com!AU5</f>
        <v/>
      </c>
      <c r="D38" s="113" t="str">
        <f>nicsaco.com!AV5</f>
        <v/>
      </c>
      <c r="E38" s="114"/>
      <c r="F38" s="115" t="str">
        <f>nicsaco.com!AW5</f>
        <v/>
      </c>
      <c r="G38" s="116"/>
      <c r="H38" s="9" t="str">
        <f>nicsaco.com!AX5</f>
        <v/>
      </c>
      <c r="I38" s="21" t="str">
        <f>nicsaco.com!BB5</f>
        <v/>
      </c>
      <c r="K38" s="12" t="s">
        <v>15</v>
      </c>
      <c r="L38" s="8" t="str">
        <f>nicsaco.com!AU9</f>
        <v/>
      </c>
      <c r="M38" s="113" t="str">
        <f>nicsaco.com!AV9</f>
        <v/>
      </c>
      <c r="N38" s="114"/>
      <c r="O38" s="115" t="str">
        <f>nicsaco.com!AW9</f>
        <v/>
      </c>
      <c r="P38" s="116"/>
      <c r="Q38" s="9" t="str">
        <f>nicsaco.com!AX9</f>
        <v/>
      </c>
      <c r="R38" s="21" t="str">
        <f>nicsaco.com!BB9</f>
        <v/>
      </c>
      <c r="T38" s="12" t="s">
        <v>15</v>
      </c>
      <c r="U38" s="8" t="str">
        <f>nicsaco.com!AU13</f>
        <v/>
      </c>
      <c r="V38" s="113" t="str">
        <f>nicsaco.com!AV13</f>
        <v/>
      </c>
      <c r="W38" s="114"/>
      <c r="X38" s="115" t="str">
        <f>nicsaco.com!AW13</f>
        <v/>
      </c>
      <c r="Y38" s="116"/>
      <c r="Z38" s="9" t="str">
        <f>nicsaco.com!AX13</f>
        <v/>
      </c>
      <c r="AA38" s="21" t="str">
        <f>nicsaco.com!BB13</f>
        <v/>
      </c>
      <c r="AC38" s="12" t="s">
        <v>15</v>
      </c>
      <c r="AD38" s="8" t="str">
        <f>nicsaco.com!AU17</f>
        <v/>
      </c>
      <c r="AE38" s="113" t="str">
        <f>nicsaco.com!AV17</f>
        <v/>
      </c>
      <c r="AF38" s="114"/>
      <c r="AG38" s="115" t="str">
        <f>nicsaco.com!AW17</f>
        <v/>
      </c>
      <c r="AH38" s="116"/>
      <c r="AI38" s="9" t="str">
        <f>nicsaco.com!AX17</f>
        <v/>
      </c>
      <c r="AJ38" s="21" t="str">
        <f>nicsaco.com!BB17</f>
        <v/>
      </c>
      <c r="AL38" s="12" t="s">
        <v>15</v>
      </c>
      <c r="AM38" s="8" t="str">
        <f>nicsaco.com!AU21</f>
        <v/>
      </c>
      <c r="AN38" s="113" t="str">
        <f>nicsaco.com!AV21</f>
        <v/>
      </c>
      <c r="AO38" s="114"/>
      <c r="AP38" s="115" t="str">
        <f>nicsaco.com!AW21</f>
        <v/>
      </c>
      <c r="AQ38" s="116"/>
      <c r="AR38" s="9" t="str">
        <f>nicsaco.com!AX21</f>
        <v/>
      </c>
      <c r="AS38" s="21" t="str">
        <f>nicsaco.com!BB21</f>
        <v/>
      </c>
      <c r="AU38" s="12" t="s">
        <v>15</v>
      </c>
      <c r="AV38" s="8" t="str">
        <f>nicsaco.com!AU25</f>
        <v/>
      </c>
      <c r="AW38" s="113" t="str">
        <f>nicsaco.com!AV25</f>
        <v/>
      </c>
      <c r="AX38" s="114"/>
      <c r="AY38" s="115" t="str">
        <f>nicsaco.com!AW25</f>
        <v/>
      </c>
      <c r="AZ38" s="116"/>
      <c r="BA38" s="9" t="str">
        <f>nicsaco.com!AX25</f>
        <v/>
      </c>
      <c r="BB38" s="21" t="str">
        <f>nicsaco.com!BB25</f>
        <v/>
      </c>
    </row>
  </sheetData>
  <sheetProtection algorithmName="SHA-512" hashValue="gw0EpEsEDn7oN5+mDtpbpIo9ASt3m0ukGn93G53jP4AK1kLvfApxBJm/sG9XQO6QLjx2WRyahCdu0+kWcyYRWA==" saltValue="C6bEjib2yCuYH/91TbZLtg==" spinCount="100000" sheet="1" objects="1" scenarios="1"/>
  <mergeCells count="168">
    <mergeCell ref="AG8:AH8"/>
    <mergeCell ref="AG18:AH18"/>
    <mergeCell ref="AG28:AH28"/>
    <mergeCell ref="AG38:AH38"/>
    <mergeCell ref="AP8:AQ8"/>
    <mergeCell ref="AP18:AQ18"/>
    <mergeCell ref="O18:P18"/>
    <mergeCell ref="O28:P28"/>
    <mergeCell ref="O38:P38"/>
    <mergeCell ref="X8:Y8"/>
    <mergeCell ref="V18:W18"/>
    <mergeCell ref="O17:P17"/>
    <mergeCell ref="V17:W17"/>
    <mergeCell ref="X17:Y17"/>
    <mergeCell ref="C35:H35"/>
    <mergeCell ref="D37:E37"/>
    <mergeCell ref="F37:G37"/>
    <mergeCell ref="M37:N37"/>
    <mergeCell ref="O37:P37"/>
    <mergeCell ref="V37:W37"/>
    <mergeCell ref="X37:Y37"/>
    <mergeCell ref="D27:E27"/>
    <mergeCell ref="F27:G27"/>
    <mergeCell ref="V28:W28"/>
    <mergeCell ref="D17:E17"/>
    <mergeCell ref="F17:G17"/>
    <mergeCell ref="X18:Y18"/>
    <mergeCell ref="X28:Y28"/>
    <mergeCell ref="X38:Y38"/>
    <mergeCell ref="C6:H6"/>
    <mergeCell ref="C16:H16"/>
    <mergeCell ref="C26:H26"/>
    <mergeCell ref="C36:H36"/>
    <mergeCell ref="L6:Q6"/>
    <mergeCell ref="L16:Q16"/>
    <mergeCell ref="L26:Q26"/>
    <mergeCell ref="L36:Q36"/>
    <mergeCell ref="U6:Z6"/>
    <mergeCell ref="U16:Z16"/>
    <mergeCell ref="U26:Z26"/>
    <mergeCell ref="U36:Z36"/>
    <mergeCell ref="D8:E8"/>
    <mergeCell ref="D18:E18"/>
    <mergeCell ref="D28:E28"/>
    <mergeCell ref="M8:N8"/>
    <mergeCell ref="M18:N18"/>
    <mergeCell ref="M28:N28"/>
    <mergeCell ref="V8:W8"/>
    <mergeCell ref="F8:G8"/>
    <mergeCell ref="F18:G18"/>
    <mergeCell ref="F28:G28"/>
    <mergeCell ref="AD5:AI5"/>
    <mergeCell ref="AD15:AI15"/>
    <mergeCell ref="AD25:AI25"/>
    <mergeCell ref="AD35:AI35"/>
    <mergeCell ref="AM5:AR5"/>
    <mergeCell ref="AM15:AR15"/>
    <mergeCell ref="AM25:AR25"/>
    <mergeCell ref="AM35:AR35"/>
    <mergeCell ref="L5:Q5"/>
    <mergeCell ref="L15:Q15"/>
    <mergeCell ref="L25:Q25"/>
    <mergeCell ref="L35:Q35"/>
    <mergeCell ref="U5:Z5"/>
    <mergeCell ref="U15:Z15"/>
    <mergeCell ref="U25:Z25"/>
    <mergeCell ref="U35:Z35"/>
    <mergeCell ref="M27:N27"/>
    <mergeCell ref="O27:P27"/>
    <mergeCell ref="V27:W27"/>
    <mergeCell ref="X27:Y27"/>
    <mergeCell ref="M17:N17"/>
    <mergeCell ref="AV5:BA5"/>
    <mergeCell ref="AG7:AH7"/>
    <mergeCell ref="AN7:AO7"/>
    <mergeCell ref="AP7:AQ7"/>
    <mergeCell ref="AV15:BA15"/>
    <mergeCell ref="AV25:BA25"/>
    <mergeCell ref="AV35:BA35"/>
    <mergeCell ref="AD6:AI6"/>
    <mergeCell ref="AD16:AI16"/>
    <mergeCell ref="AD26:AI26"/>
    <mergeCell ref="AM6:AR6"/>
    <mergeCell ref="AM16:AR16"/>
    <mergeCell ref="AM26:AR26"/>
    <mergeCell ref="AV6:BA6"/>
    <mergeCell ref="AV16:BA16"/>
    <mergeCell ref="AV26:BA26"/>
    <mergeCell ref="AO23:AP23"/>
    <mergeCell ref="AO33:AP33"/>
    <mergeCell ref="AN27:AO27"/>
    <mergeCell ref="AP27:AQ27"/>
    <mergeCell ref="AE17:AF17"/>
    <mergeCell ref="AG17:AH17"/>
    <mergeCell ref="AN17:AO17"/>
    <mergeCell ref="AP17:AQ17"/>
    <mergeCell ref="AX3:AY3"/>
    <mergeCell ref="AX13:AY13"/>
    <mergeCell ref="AX23:AY23"/>
    <mergeCell ref="AX33:AY33"/>
    <mergeCell ref="C5:H5"/>
    <mergeCell ref="C15:H15"/>
    <mergeCell ref="C25:H25"/>
    <mergeCell ref="AW18:AX18"/>
    <mergeCell ref="AW28:AX28"/>
    <mergeCell ref="AF3:AG3"/>
    <mergeCell ref="AO3:AP3"/>
    <mergeCell ref="E3:F3"/>
    <mergeCell ref="E13:F13"/>
    <mergeCell ref="E23:F23"/>
    <mergeCell ref="E33:F33"/>
    <mergeCell ref="N3:O3"/>
    <mergeCell ref="N13:O13"/>
    <mergeCell ref="N23:O23"/>
    <mergeCell ref="N33:O33"/>
    <mergeCell ref="W3:X3"/>
    <mergeCell ref="AW7:AX7"/>
    <mergeCell ref="AY7:AZ7"/>
    <mergeCell ref="AE27:AF27"/>
    <mergeCell ref="AG27:AH27"/>
    <mergeCell ref="AY8:AZ8"/>
    <mergeCell ref="AY18:AZ18"/>
    <mergeCell ref="AY28:AZ28"/>
    <mergeCell ref="AY38:AZ38"/>
    <mergeCell ref="W13:X13"/>
    <mergeCell ref="W23:X23"/>
    <mergeCell ref="W33:X33"/>
    <mergeCell ref="AF13:AG13"/>
    <mergeCell ref="AF23:AG23"/>
    <mergeCell ref="AF33:AG33"/>
    <mergeCell ref="AO13:AP13"/>
    <mergeCell ref="AW37:AX37"/>
    <mergeCell ref="AY37:AZ37"/>
    <mergeCell ref="AW27:AX27"/>
    <mergeCell ref="AY27:AZ27"/>
    <mergeCell ref="AW17:AX17"/>
    <mergeCell ref="AY17:AZ17"/>
    <mergeCell ref="AE37:AF37"/>
    <mergeCell ref="AG37:AH37"/>
    <mergeCell ref="AN37:AO37"/>
    <mergeCell ref="AP37:AQ37"/>
    <mergeCell ref="AD36:AI36"/>
    <mergeCell ref="AM36:AR36"/>
    <mergeCell ref="AV36:BA36"/>
    <mergeCell ref="D7:E7"/>
    <mergeCell ref="F7:G7"/>
    <mergeCell ref="M7:N7"/>
    <mergeCell ref="O7:P7"/>
    <mergeCell ref="V7:W7"/>
    <mergeCell ref="X7:Y7"/>
    <mergeCell ref="AE7:AF7"/>
    <mergeCell ref="AW38:AX38"/>
    <mergeCell ref="AP28:AQ28"/>
    <mergeCell ref="AP38:AQ38"/>
    <mergeCell ref="D38:E38"/>
    <mergeCell ref="M38:N38"/>
    <mergeCell ref="V38:W38"/>
    <mergeCell ref="AE8:AF8"/>
    <mergeCell ref="AE18:AF18"/>
    <mergeCell ref="AE28:AF28"/>
    <mergeCell ref="AE38:AF38"/>
    <mergeCell ref="AN8:AO8"/>
    <mergeCell ref="AN18:AO18"/>
    <mergeCell ref="AN28:AO28"/>
    <mergeCell ref="AN38:AO38"/>
    <mergeCell ref="AW8:AX8"/>
    <mergeCell ref="F38:G38"/>
    <mergeCell ref="O8:P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2"/>
  <sheetViews>
    <sheetView topLeftCell="F16" zoomScale="70" zoomScaleNormal="70" workbookViewId="0">
      <selection activeCell="O53" sqref="O53"/>
    </sheetView>
  </sheetViews>
  <sheetFormatPr defaultColWidth="4.5703125" defaultRowHeight="15" x14ac:dyDescent="0.25"/>
  <cols>
    <col min="1" max="1" width="8.5703125" style="137" bestFit="1" customWidth="1"/>
    <col min="2" max="2" width="10" style="137" bestFit="1" customWidth="1"/>
    <col min="3" max="3" width="6.28515625" style="137" bestFit="1" customWidth="1"/>
    <col min="4" max="4" width="7.42578125" style="137" bestFit="1" customWidth="1"/>
    <col min="5" max="5" width="6.28515625" style="137" bestFit="1" customWidth="1"/>
    <col min="6" max="6" width="7.42578125" style="137" bestFit="1" customWidth="1"/>
    <col min="7" max="8" width="7.28515625" style="137" bestFit="1" customWidth="1"/>
    <col min="9" max="10" width="8.5703125" style="137" bestFit="1" customWidth="1"/>
    <col min="11" max="12" width="8.140625" style="137" bestFit="1" customWidth="1"/>
    <col min="13" max="14" width="9.28515625" style="137" bestFit="1" customWidth="1"/>
    <col min="15" max="15" width="22.85546875" style="137" bestFit="1" customWidth="1"/>
    <col min="16" max="16" width="48.28515625" style="137" bestFit="1" customWidth="1"/>
    <col min="17" max="17" width="5" style="137" bestFit="1" customWidth="1"/>
    <col min="18" max="18" width="2.5703125" style="137" bestFit="1" customWidth="1"/>
    <col min="19" max="19" width="3.85546875" style="137" bestFit="1" customWidth="1"/>
    <col min="20" max="20" width="4.42578125" style="137" bestFit="1" customWidth="1"/>
    <col min="21" max="21" width="7.42578125" style="137" bestFit="1" customWidth="1"/>
    <col min="22" max="22" width="9.5703125" style="137" bestFit="1" customWidth="1"/>
    <col min="23" max="23" width="23.5703125" style="137" bestFit="1" customWidth="1"/>
    <col min="24" max="24" width="6.7109375" style="137" bestFit="1" customWidth="1"/>
    <col min="25" max="25" width="7.85546875" style="137" bestFit="1" customWidth="1"/>
    <col min="26" max="26" width="6.7109375" style="137" bestFit="1" customWidth="1"/>
    <col min="27" max="27" width="7.85546875" style="137" bestFit="1" customWidth="1"/>
    <col min="28" max="28" width="6.28515625" style="137" bestFit="1" customWidth="1"/>
    <col min="29" max="30" width="5" style="137" bestFit="1" customWidth="1"/>
    <col min="31" max="31" width="9.5703125" style="137" bestFit="1" customWidth="1"/>
    <col min="32" max="32" width="23.5703125" style="137" bestFit="1" customWidth="1"/>
    <col min="33" max="33" width="6.85546875" style="137" bestFit="1" customWidth="1"/>
    <col min="34" max="34" width="8.140625" style="137" bestFit="1" customWidth="1"/>
    <col min="35" max="35" width="6.85546875" style="137" bestFit="1" customWidth="1"/>
    <col min="36" max="36" width="8.140625" style="137" bestFit="1" customWidth="1"/>
    <col min="37" max="37" width="6.85546875" style="137" bestFit="1" customWidth="1"/>
    <col min="38" max="38" width="8.140625" style="137" bestFit="1" customWidth="1"/>
    <col min="39" max="39" width="6.85546875" style="137" bestFit="1" customWidth="1"/>
    <col min="40" max="40" width="8.140625" style="137" bestFit="1" customWidth="1"/>
    <col min="41" max="41" width="6.85546875" style="137" bestFit="1" customWidth="1"/>
    <col min="42" max="42" width="8.140625" style="137" bestFit="1" customWidth="1"/>
    <col min="43" max="43" width="6.85546875" style="137" bestFit="1" customWidth="1"/>
    <col min="44" max="44" width="8.140625" style="137" bestFit="1" customWidth="1"/>
    <col min="45" max="45" width="16.85546875" style="137" bestFit="1" customWidth="1"/>
    <col min="46" max="46" width="20.5703125" style="137" bestFit="1" customWidth="1"/>
    <col min="47" max="47" width="18.5703125" style="137" bestFit="1" customWidth="1"/>
    <col min="48" max="48" width="22.42578125" style="137" bestFit="1" customWidth="1"/>
    <col min="49" max="49" width="4.42578125" style="137" bestFit="1" customWidth="1"/>
    <col min="50" max="50" width="5.7109375" style="137" bestFit="1" customWidth="1"/>
    <col min="51" max="51" width="16.85546875" style="137" bestFit="1" customWidth="1"/>
    <col min="52" max="52" width="20.5703125" style="137" bestFit="1" customWidth="1"/>
    <col min="53" max="53" width="18.5703125" style="137" bestFit="1" customWidth="1"/>
    <col min="54" max="54" width="22.42578125" style="137" bestFit="1" customWidth="1"/>
    <col min="55" max="16384" width="4.5703125" style="137"/>
  </cols>
  <sheetData>
    <row r="1" spans="1:54" x14ac:dyDescent="0.25">
      <c r="O1" s="137" t="s">
        <v>9</v>
      </c>
      <c r="Q1" s="138">
        <f>'CONTROL CONFIG'!U18</f>
        <v>20</v>
      </c>
    </row>
    <row r="2" spans="1:54" x14ac:dyDescent="0.25">
      <c r="A2" s="137">
        <v>1</v>
      </c>
      <c r="C2" s="137">
        <f>IF($P$7=1,AI2,AM2)</f>
        <v>80</v>
      </c>
      <c r="D2" s="137">
        <f>IF($P$7=1,AJ2,AN2)</f>
        <v>32</v>
      </c>
      <c r="E2" s="137">
        <f t="shared" ref="E2:F2" si="0">IF($P$7=1,AK2,AO2)</f>
        <v>4</v>
      </c>
      <c r="F2" s="137">
        <f t="shared" si="0"/>
        <v>6</v>
      </c>
      <c r="G2" s="137" t="str">
        <f>IF(C30&lt;B30,0,CONCATENATE($O$30,B30,".",0))</f>
        <v>I4.0</v>
      </c>
      <c r="H2" s="137" t="str">
        <f t="shared" ref="H2:H25" si="1">IF(G2=0,0,CONCATENATE($O$30,C30,".",7))</f>
        <v>I13.7</v>
      </c>
      <c r="I2" s="137" t="str">
        <f>IF(F30&lt;E30,0,CONCATENATE($O$31,E30,".",0))</f>
        <v>Q4.0</v>
      </c>
      <c r="J2" s="137" t="str">
        <f t="shared" ref="J2:J25" si="2">IF(I2=0,0,CONCATENATE($O$31,F30,".",7))</f>
        <v>Q7.7</v>
      </c>
      <c r="K2" s="137" t="str">
        <f>IF(I30&lt;H30,0,CONCATENATE($O$32,H30))</f>
        <v>IW512</v>
      </c>
      <c r="L2" s="137" t="str">
        <f t="shared" ref="L2:L25" si="3">IF(K2=0,0,CONCATENATE($O$32,I30))</f>
        <v>IW518</v>
      </c>
      <c r="M2" s="137" t="str">
        <f>IF(L30&lt;K30,0,CONCATENATE($O$33,K30))</f>
        <v>QW512</v>
      </c>
      <c r="N2" s="137" t="str">
        <f t="shared" ref="N2:N25" si="4">IF(M2=0,0,CONCATENATE($O$33,L30))</f>
        <v>QW522</v>
      </c>
      <c r="O2" s="137" t="s">
        <v>32</v>
      </c>
      <c r="Q2" s="138">
        <f>'CONTROL CONFIG'!U19</f>
        <v>32</v>
      </c>
      <c r="R2" s="137">
        <f>IF(SUM(C2:F2)=0,0,1)</f>
        <v>1</v>
      </c>
      <c r="S2" s="137">
        <v>1</v>
      </c>
      <c r="T2" s="137">
        <f>IF(R2*S2=0,0,S2)</f>
        <v>1</v>
      </c>
      <c r="U2" s="137">
        <f>IF($P$7=1,T2,0)</f>
        <v>1</v>
      </c>
      <c r="V2" s="137">
        <f>IF($P$7=2,T2,0)</f>
        <v>0</v>
      </c>
      <c r="W2" s="137">
        <f>IF($P$7=1,X29,0)</f>
        <v>61</v>
      </c>
      <c r="X2" s="137">
        <f t="shared" ref="X2:Z2" si="5">IF($P$7=1,Y29,0)</f>
        <v>17</v>
      </c>
      <c r="Y2" s="137">
        <f t="shared" si="5"/>
        <v>3</v>
      </c>
      <c r="Z2" s="137">
        <f t="shared" si="5"/>
        <v>4</v>
      </c>
      <c r="AA2" s="137">
        <f>W2*$P$9/100</f>
        <v>6.1</v>
      </c>
      <c r="AB2" s="137">
        <f t="shared" ref="AB2:AD2" si="6">X2*$P$9/100</f>
        <v>1.7</v>
      </c>
      <c r="AC2" s="137">
        <f t="shared" si="6"/>
        <v>0.3</v>
      </c>
      <c r="AD2" s="137">
        <f t="shared" si="6"/>
        <v>0.4</v>
      </c>
      <c r="AE2" s="137">
        <f>ROUNDUP((AA2+W2)/16,0)*16-W2</f>
        <v>19</v>
      </c>
      <c r="AF2" s="137">
        <f t="shared" ref="AF2:AF17" si="7">ROUNDUP((AB2+X2)/16,0)*16-X2</f>
        <v>15</v>
      </c>
      <c r="AG2" s="137">
        <f>ROUNDUP((AC2+Y2)/2,0)*2-Y2</f>
        <v>1</v>
      </c>
      <c r="AH2" s="137">
        <f>ROUNDUP((AD2+Z2)/2,0)*2-Z2</f>
        <v>2</v>
      </c>
      <c r="AI2" s="137">
        <f>AE2+W2</f>
        <v>80</v>
      </c>
      <c r="AJ2" s="137">
        <f>AF2+X2</f>
        <v>32</v>
      </c>
      <c r="AK2" s="137">
        <f t="shared" ref="AK2:AL2" si="8">AG2+Y2</f>
        <v>4</v>
      </c>
      <c r="AL2" s="137">
        <f t="shared" si="8"/>
        <v>6</v>
      </c>
      <c r="AM2" s="137">
        <f>IF($P$7=2,ROUNDUP(X29/16,0)*16,0)</f>
        <v>0</v>
      </c>
      <c r="AN2" s="137">
        <f>IF($P$7=2,ROUNDUP(Y29/16,0)*16,0)</f>
        <v>0</v>
      </c>
      <c r="AO2" s="137">
        <f>IF($P$7=2,ROUNDUP(Z29/2,0)*2,0)</f>
        <v>0</v>
      </c>
      <c r="AP2" s="137">
        <f>IF($P$7=2,ROUNDUP(AA29/2,0)*2,0)</f>
        <v>0</v>
      </c>
      <c r="AR2" s="137" t="str">
        <f t="shared" ref="AR2:AR25" si="9">IF(V2=0,"",V2)</f>
        <v/>
      </c>
      <c r="AS2" s="137" t="str">
        <f t="shared" ref="AS2:AS24" si="10">IF(V29=0,"",IF($P$7=2,V29,""))</f>
        <v/>
      </c>
      <c r="AT2" s="137" t="str">
        <f t="shared" ref="AT2:AT24" si="11">IF(W29=0,"",IF($P$7=2,W29,""))</f>
        <v/>
      </c>
      <c r="AU2" s="137" t="str">
        <f>IF(X29=0,"",IF($P$7=2,AM2,""))</f>
        <v/>
      </c>
      <c r="AV2" s="137" t="str">
        <f>IF(AN2=0,"",IF($P$7=2,AN2,""))</f>
        <v/>
      </c>
      <c r="AW2" s="137" t="str">
        <f>IF(Z29=0,"",IF($P$7=2,AO2,""))</f>
        <v/>
      </c>
      <c r="AX2" s="137" t="str">
        <f>IF(AA29=0,"",IF($P$7=2,AP2,""))</f>
        <v/>
      </c>
      <c r="AY2" s="137" t="str">
        <f t="shared" ref="AY2:AY24" si="12">IF(G2=0,"",IF($P$7=2,CONCATENATE("DI:", G2,"-",H2),""))</f>
        <v/>
      </c>
      <c r="AZ2" s="137" t="str">
        <f t="shared" ref="AZ2:AZ24" si="13">IF(I2=0,"",IF($P$7=2,CONCATENATE("DO:",I2,"-",J2),""))</f>
        <v/>
      </c>
      <c r="BA2" s="137" t="str">
        <f t="shared" ref="BA2:BA24" si="14">IF(K2=0,"",IF($P$7=2,CONCATENATE("AI:", K2,"-",L2),""))</f>
        <v/>
      </c>
      <c r="BB2" s="137" t="str">
        <f t="shared" ref="BB2:BB24" si="15">IF(M2=0,"",IF($P$7=2,CONCATENATE("AO:", M2,"-",N2),""))</f>
        <v/>
      </c>
    </row>
    <row r="3" spans="1:54" x14ac:dyDescent="0.25">
      <c r="A3" s="137">
        <v>2</v>
      </c>
      <c r="C3" s="137">
        <f t="shared" ref="C3:C25" si="16">IF($P$7=1,AI3,AM3)</f>
        <v>128</v>
      </c>
      <c r="D3" s="137">
        <f t="shared" ref="D3:D25" si="17">IF($P$7=1,AJ3,AN3)</f>
        <v>112</v>
      </c>
      <c r="E3" s="137">
        <f t="shared" ref="E3:E25" si="18">IF($P$7=1,AK3,AO3)</f>
        <v>0</v>
      </c>
      <c r="F3" s="137">
        <f t="shared" ref="F3:F25" si="19">IF($P$7=1,AL3,AP3)</f>
        <v>0</v>
      </c>
      <c r="G3" s="137" t="str">
        <f>IF(C31&lt;B31,0,CONCATENATE($O$30,B31,".",0))</f>
        <v>I18.0</v>
      </c>
      <c r="H3" s="137" t="str">
        <f t="shared" si="1"/>
        <v>I33.7</v>
      </c>
      <c r="I3" s="137" t="str">
        <f t="shared" ref="I3:I5" si="20">IF(F31&lt;E31,0,CONCATENATE($O$31,E31,".",0))</f>
        <v>Q18.0</v>
      </c>
      <c r="J3" s="137" t="str">
        <f t="shared" si="2"/>
        <v>Q31.7</v>
      </c>
      <c r="K3" s="137">
        <f t="shared" ref="K3:K5" si="21">IF(I31&lt;H31,0,CONCATENATE($O$32,H31))</f>
        <v>0</v>
      </c>
      <c r="L3" s="137">
        <f t="shared" si="3"/>
        <v>0</v>
      </c>
      <c r="M3" s="137">
        <f t="shared" ref="M3:M5" si="22">IF(L31&lt;K31,0,CONCATENATE($O$33,K31))</f>
        <v>0</v>
      </c>
      <c r="N3" s="137">
        <f>IF(M3=0,0,CONCATENATE($O$33,L31))</f>
        <v>0</v>
      </c>
      <c r="O3" s="137" t="s">
        <v>9</v>
      </c>
      <c r="Q3" s="138">
        <f>'CONTROL CONFIG'!U20</f>
        <v>8</v>
      </c>
      <c r="R3" s="137">
        <f t="shared" ref="R3:R25" si="23">IF(SUM(C3:F3)=0,0,1)</f>
        <v>1</v>
      </c>
      <c r="S3" s="137">
        <v>2</v>
      </c>
      <c r="T3" s="137">
        <f t="shared" ref="T3:T25" si="24">IF(R3*S3=0,0,S3)</f>
        <v>2</v>
      </c>
      <c r="U3" s="137">
        <f t="shared" ref="U3:U25" si="25">IF($P$7=1,T3,0)</f>
        <v>2</v>
      </c>
      <c r="V3" s="137">
        <f t="shared" ref="V3:V25" si="26">IF($P$7=2,T3,0)</f>
        <v>0</v>
      </c>
      <c r="W3" s="137">
        <f t="shared" ref="W3:Z25" si="27">IF($P$7=1,X30,0)</f>
        <v>105</v>
      </c>
      <c r="X3" s="137">
        <f t="shared" si="27"/>
        <v>88</v>
      </c>
      <c r="Y3" s="137">
        <f t="shared" si="27"/>
        <v>0</v>
      </c>
      <c r="Z3" s="137">
        <f t="shared" si="27"/>
        <v>0</v>
      </c>
      <c r="AA3" s="137">
        <f t="shared" ref="AA3:AA25" si="28">W3*$P$9/100</f>
        <v>10.5</v>
      </c>
      <c r="AB3" s="137">
        <f t="shared" ref="AB3:AB25" si="29">X3*$P$9/100</f>
        <v>8.8000000000000007</v>
      </c>
      <c r="AC3" s="137">
        <f t="shared" ref="AC3:AC25" si="30">Y3*$P$9/100</f>
        <v>0</v>
      </c>
      <c r="AD3" s="137">
        <f t="shared" ref="AD3:AD25" si="31">Z3*$P$9/100</f>
        <v>0</v>
      </c>
      <c r="AE3" s="137">
        <f t="shared" ref="AE3:AE25" si="32">ROUNDUP((AA3+W3)/16,0)*16-W3</f>
        <v>23</v>
      </c>
      <c r="AF3" s="137">
        <f t="shared" si="7"/>
        <v>24</v>
      </c>
      <c r="AG3" s="137">
        <f t="shared" ref="AG3:AH25" si="33">ROUNDUP((AC3+Y3)/2,0)*2-Y3</f>
        <v>0</v>
      </c>
      <c r="AH3" s="137">
        <f t="shared" si="33"/>
        <v>0</v>
      </c>
      <c r="AI3" s="137">
        <f t="shared" ref="AI3:AI25" si="34">AE3+W3</f>
        <v>128</v>
      </c>
      <c r="AJ3" s="137">
        <f t="shared" ref="AJ3:AJ25" si="35">AF3+X3</f>
        <v>112</v>
      </c>
      <c r="AK3" s="137">
        <f t="shared" ref="AK3:AK25" si="36">AG3+Y3</f>
        <v>0</v>
      </c>
      <c r="AL3" s="137">
        <f t="shared" ref="AL3:AL25" si="37">AH3+Z3</f>
        <v>0</v>
      </c>
      <c r="AM3" s="137">
        <f t="shared" ref="AM3:AM25" si="38">IF($P$7=2,ROUNDUP(X30/16,0)*16,0)</f>
        <v>0</v>
      </c>
      <c r="AN3" s="137">
        <f t="shared" ref="AN3:AN25" si="39">IF($P$7=2,ROUNDUP(Y30/16,0)*16,0)</f>
        <v>0</v>
      </c>
      <c r="AO3" s="137">
        <f t="shared" ref="AO3:AP3" si="40">IF($P$7=2,ROUNDUP(Z30/2,0)*2,0)</f>
        <v>0</v>
      </c>
      <c r="AP3" s="137">
        <f t="shared" si="40"/>
        <v>0</v>
      </c>
      <c r="AR3" s="137" t="str">
        <f t="shared" si="9"/>
        <v/>
      </c>
      <c r="AS3" s="137" t="str">
        <f t="shared" si="10"/>
        <v/>
      </c>
      <c r="AT3" s="137" t="str">
        <f t="shared" si="11"/>
        <v/>
      </c>
      <c r="AU3" s="137" t="str">
        <f t="shared" ref="AU3:AU25" si="41">IF(X30=0,"",IF($P$7=2,AM3,""))</f>
        <v/>
      </c>
      <c r="AV3" s="137" t="str">
        <f t="shared" ref="AV3:AV25" si="42">IF(AN3=0,"",IF($P$7=2,AN3,""))</f>
        <v/>
      </c>
      <c r="AW3" s="137" t="str">
        <f t="shared" ref="AW3:AW25" si="43">IF(Z30=0,"",IF($P$7=2,AO3,""))</f>
        <v/>
      </c>
      <c r="AX3" s="137" t="str">
        <f t="shared" ref="AX3:AX25" si="44">IF(AA30=0,"",IF($P$7=2,AP3,""))</f>
        <v/>
      </c>
      <c r="AY3" s="137" t="str">
        <f t="shared" si="12"/>
        <v/>
      </c>
      <c r="AZ3" s="137" t="str">
        <f t="shared" si="13"/>
        <v/>
      </c>
      <c r="BA3" s="137" t="str">
        <f t="shared" si="14"/>
        <v/>
      </c>
      <c r="BB3" s="137" t="str">
        <f t="shared" si="15"/>
        <v/>
      </c>
    </row>
    <row r="4" spans="1:54" x14ac:dyDescent="0.25">
      <c r="A4" s="137">
        <v>3</v>
      </c>
      <c r="C4" s="137">
        <f t="shared" si="16"/>
        <v>224</v>
      </c>
      <c r="D4" s="137">
        <f t="shared" si="17"/>
        <v>224</v>
      </c>
      <c r="E4" s="137">
        <f t="shared" si="18"/>
        <v>6</v>
      </c>
      <c r="F4" s="137">
        <f t="shared" si="19"/>
        <v>12</v>
      </c>
      <c r="G4" s="137" t="str">
        <f t="shared" ref="G4:G5" si="45">IF(C32&lt;B32,0,CONCATENATE($O$30,B32,".",0))</f>
        <v>I38.0</v>
      </c>
      <c r="H4" s="137" t="str">
        <f t="shared" si="1"/>
        <v>I65.7</v>
      </c>
      <c r="I4" s="137" t="str">
        <f t="shared" si="20"/>
        <v>Q38.0</v>
      </c>
      <c r="J4" s="137" t="str">
        <f t="shared" si="2"/>
        <v>Q65.7</v>
      </c>
      <c r="K4" s="137" t="str">
        <f t="shared" si="21"/>
        <v>IW556</v>
      </c>
      <c r="L4" s="137" t="str">
        <f t="shared" si="3"/>
        <v>IW566</v>
      </c>
      <c r="M4" s="137" t="str">
        <f t="shared" si="22"/>
        <v>QW556</v>
      </c>
      <c r="N4" s="137" t="str">
        <f t="shared" si="4"/>
        <v>QW578</v>
      </c>
      <c r="O4" s="137" t="s">
        <v>32</v>
      </c>
      <c r="R4" s="137">
        <f t="shared" si="23"/>
        <v>1</v>
      </c>
      <c r="S4" s="137">
        <v>3</v>
      </c>
      <c r="T4" s="137">
        <f t="shared" si="24"/>
        <v>3</v>
      </c>
      <c r="U4" s="137">
        <f t="shared" si="25"/>
        <v>3</v>
      </c>
      <c r="V4" s="137">
        <f t="shared" si="26"/>
        <v>0</v>
      </c>
      <c r="W4" s="137">
        <f t="shared" si="27"/>
        <v>201</v>
      </c>
      <c r="X4" s="137">
        <f t="shared" si="27"/>
        <v>190</v>
      </c>
      <c r="Y4" s="137">
        <f t="shared" si="27"/>
        <v>5</v>
      </c>
      <c r="Z4" s="137">
        <f t="shared" si="27"/>
        <v>10</v>
      </c>
      <c r="AA4" s="137">
        <f t="shared" si="28"/>
        <v>20.100000000000001</v>
      </c>
      <c r="AB4" s="137">
        <f t="shared" si="29"/>
        <v>19</v>
      </c>
      <c r="AC4" s="137">
        <f t="shared" si="30"/>
        <v>0.5</v>
      </c>
      <c r="AD4" s="137">
        <f t="shared" si="31"/>
        <v>1</v>
      </c>
      <c r="AE4" s="137">
        <f t="shared" si="32"/>
        <v>23</v>
      </c>
      <c r="AF4" s="137">
        <f t="shared" si="7"/>
        <v>34</v>
      </c>
      <c r="AG4" s="137">
        <f t="shared" si="33"/>
        <v>1</v>
      </c>
      <c r="AH4" s="137">
        <f t="shared" si="33"/>
        <v>2</v>
      </c>
      <c r="AI4" s="137">
        <f t="shared" si="34"/>
        <v>224</v>
      </c>
      <c r="AJ4" s="137">
        <f t="shared" si="35"/>
        <v>224</v>
      </c>
      <c r="AK4" s="137">
        <f t="shared" si="36"/>
        <v>6</v>
      </c>
      <c r="AL4" s="137">
        <f t="shared" si="37"/>
        <v>12</v>
      </c>
      <c r="AM4" s="137">
        <f t="shared" si="38"/>
        <v>0</v>
      </c>
      <c r="AN4" s="137">
        <f t="shared" si="39"/>
        <v>0</v>
      </c>
      <c r="AO4" s="137">
        <f t="shared" ref="AO4:AP4" si="46">IF($P$7=2,ROUNDUP(Z31/2,0)*2,0)</f>
        <v>0</v>
      </c>
      <c r="AP4" s="137">
        <f t="shared" si="46"/>
        <v>0</v>
      </c>
      <c r="AR4" s="137" t="str">
        <f t="shared" si="9"/>
        <v/>
      </c>
      <c r="AS4" s="137" t="str">
        <f t="shared" si="10"/>
        <v/>
      </c>
      <c r="AT4" s="137" t="str">
        <f t="shared" si="11"/>
        <v/>
      </c>
      <c r="AU4" s="137" t="str">
        <f t="shared" si="41"/>
        <v/>
      </c>
      <c r="AV4" s="137" t="str">
        <f t="shared" si="42"/>
        <v/>
      </c>
      <c r="AW4" s="137" t="str">
        <f t="shared" si="43"/>
        <v/>
      </c>
      <c r="AX4" s="137" t="str">
        <f t="shared" si="44"/>
        <v/>
      </c>
      <c r="AY4" s="137" t="str">
        <f t="shared" si="12"/>
        <v/>
      </c>
      <c r="AZ4" s="137" t="str">
        <f t="shared" si="13"/>
        <v/>
      </c>
      <c r="BA4" s="137" t="str">
        <f t="shared" si="14"/>
        <v/>
      </c>
      <c r="BB4" s="137" t="str">
        <f t="shared" si="15"/>
        <v/>
      </c>
    </row>
    <row r="5" spans="1:54" x14ac:dyDescent="0.25">
      <c r="A5" s="137">
        <v>4</v>
      </c>
      <c r="C5" s="137">
        <f t="shared" si="16"/>
        <v>112</v>
      </c>
      <c r="D5" s="137">
        <f t="shared" si="17"/>
        <v>208</v>
      </c>
      <c r="E5" s="137">
        <f t="shared" si="18"/>
        <v>8</v>
      </c>
      <c r="F5" s="137">
        <f t="shared" si="19"/>
        <v>4</v>
      </c>
      <c r="G5" s="137" t="str">
        <f t="shared" si="45"/>
        <v>I71.0</v>
      </c>
      <c r="H5" s="137" t="str">
        <f t="shared" si="1"/>
        <v>I84.7</v>
      </c>
      <c r="I5" s="137" t="str">
        <f t="shared" si="20"/>
        <v>Q71.0</v>
      </c>
      <c r="J5" s="137" t="str">
        <f t="shared" si="2"/>
        <v>Q96.7</v>
      </c>
      <c r="K5" s="137" t="str">
        <f t="shared" si="21"/>
        <v>IW596</v>
      </c>
      <c r="L5" s="137" t="str">
        <f t="shared" si="3"/>
        <v>IW610</v>
      </c>
      <c r="M5" s="137" t="str">
        <f t="shared" si="22"/>
        <v>QW596</v>
      </c>
      <c r="N5" s="137" t="str">
        <f t="shared" si="4"/>
        <v>QW602</v>
      </c>
      <c r="O5" s="137" t="s">
        <v>9</v>
      </c>
      <c r="R5" s="137">
        <f t="shared" si="23"/>
        <v>1</v>
      </c>
      <c r="S5" s="137">
        <v>4</v>
      </c>
      <c r="T5" s="137">
        <f t="shared" si="24"/>
        <v>4</v>
      </c>
      <c r="U5" s="137">
        <f t="shared" si="25"/>
        <v>4</v>
      </c>
      <c r="V5" s="137">
        <f t="shared" si="26"/>
        <v>0</v>
      </c>
      <c r="W5" s="137">
        <f t="shared" si="27"/>
        <v>101</v>
      </c>
      <c r="X5" s="137">
        <f t="shared" si="27"/>
        <v>178</v>
      </c>
      <c r="Y5" s="137">
        <f t="shared" si="27"/>
        <v>7</v>
      </c>
      <c r="Z5" s="137">
        <f t="shared" si="27"/>
        <v>3</v>
      </c>
      <c r="AA5" s="137">
        <f t="shared" si="28"/>
        <v>10.1</v>
      </c>
      <c r="AB5" s="137">
        <f t="shared" si="29"/>
        <v>17.8</v>
      </c>
      <c r="AC5" s="137">
        <f t="shared" si="30"/>
        <v>0.7</v>
      </c>
      <c r="AD5" s="137">
        <f t="shared" si="31"/>
        <v>0.3</v>
      </c>
      <c r="AE5" s="137">
        <f t="shared" si="32"/>
        <v>11</v>
      </c>
      <c r="AF5" s="137">
        <f t="shared" si="7"/>
        <v>30</v>
      </c>
      <c r="AG5" s="137">
        <f t="shared" si="33"/>
        <v>1</v>
      </c>
      <c r="AH5" s="137">
        <f t="shared" si="33"/>
        <v>1</v>
      </c>
      <c r="AI5" s="137">
        <f t="shared" si="34"/>
        <v>112</v>
      </c>
      <c r="AJ5" s="137">
        <f t="shared" si="35"/>
        <v>208</v>
      </c>
      <c r="AK5" s="137">
        <f t="shared" si="36"/>
        <v>8</v>
      </c>
      <c r="AL5" s="137">
        <f t="shared" si="37"/>
        <v>4</v>
      </c>
      <c r="AM5" s="137">
        <f t="shared" si="38"/>
        <v>0</v>
      </c>
      <c r="AN5" s="137">
        <f t="shared" si="39"/>
        <v>0</v>
      </c>
      <c r="AO5" s="137">
        <f t="shared" ref="AO5:AP5" si="47">IF($P$7=2,ROUNDUP(Z32/2,0)*2,0)</f>
        <v>0</v>
      </c>
      <c r="AP5" s="137">
        <f t="shared" si="47"/>
        <v>0</v>
      </c>
      <c r="AR5" s="137" t="str">
        <f t="shared" si="9"/>
        <v/>
      </c>
      <c r="AS5" s="137" t="str">
        <f t="shared" si="10"/>
        <v/>
      </c>
      <c r="AT5" s="137" t="str">
        <f t="shared" si="11"/>
        <v/>
      </c>
      <c r="AU5" s="137" t="str">
        <f t="shared" si="41"/>
        <v/>
      </c>
      <c r="AV5" s="137" t="str">
        <f t="shared" si="42"/>
        <v/>
      </c>
      <c r="AW5" s="137" t="str">
        <f t="shared" si="43"/>
        <v/>
      </c>
      <c r="AX5" s="137" t="str">
        <f t="shared" si="44"/>
        <v/>
      </c>
      <c r="AY5" s="137" t="str">
        <f t="shared" si="12"/>
        <v/>
      </c>
      <c r="AZ5" s="137" t="str">
        <f t="shared" si="13"/>
        <v/>
      </c>
      <c r="BA5" s="137" t="str">
        <f t="shared" si="14"/>
        <v/>
      </c>
      <c r="BB5" s="137" t="str">
        <f t="shared" si="15"/>
        <v/>
      </c>
    </row>
    <row r="6" spans="1:54" x14ac:dyDescent="0.25">
      <c r="A6" s="137">
        <v>5</v>
      </c>
      <c r="C6" s="137">
        <f t="shared" si="16"/>
        <v>80</v>
      </c>
      <c r="D6" s="137">
        <f t="shared" si="17"/>
        <v>32</v>
      </c>
      <c r="E6" s="137">
        <f t="shared" si="18"/>
        <v>4</v>
      </c>
      <c r="F6" s="137">
        <f t="shared" si="19"/>
        <v>2</v>
      </c>
      <c r="G6" s="137" t="str">
        <f t="shared" ref="G6:G25" si="48">IF(C34&lt;B34,0,CONCATENATE($O$30,B34,".",0))</f>
        <v>I102.0</v>
      </c>
      <c r="H6" s="137" t="str">
        <f t="shared" si="1"/>
        <v>I111.7</v>
      </c>
      <c r="I6" s="137" t="str">
        <f t="shared" ref="I6:I25" si="49">IF(F34&lt;E34,0,CONCATENATE($O$31,E34,".",0))</f>
        <v>Q102.0</v>
      </c>
      <c r="J6" s="137" t="str">
        <f t="shared" si="2"/>
        <v>Q105.7</v>
      </c>
      <c r="K6" s="137" t="str">
        <f t="shared" ref="K6:K25" si="50">IF(I34&lt;H34,0,CONCATENATE($O$32,H34))</f>
        <v>IW628</v>
      </c>
      <c r="L6" s="137" t="str">
        <f t="shared" si="3"/>
        <v>IW634</v>
      </c>
      <c r="M6" s="137" t="str">
        <f t="shared" ref="M6:M25" si="51">IF(L34&lt;K34,0,CONCATENATE($O$33,K34))</f>
        <v>QW628</v>
      </c>
      <c r="N6" s="137" t="str">
        <f t="shared" si="4"/>
        <v>QW630</v>
      </c>
      <c r="O6" s="137" t="s">
        <v>32</v>
      </c>
      <c r="R6" s="137">
        <f t="shared" si="23"/>
        <v>1</v>
      </c>
      <c r="S6" s="137">
        <v>5</v>
      </c>
      <c r="T6" s="137">
        <f t="shared" si="24"/>
        <v>5</v>
      </c>
      <c r="U6" s="137">
        <f t="shared" si="25"/>
        <v>5</v>
      </c>
      <c r="V6" s="137">
        <f t="shared" si="26"/>
        <v>0</v>
      </c>
      <c r="W6" s="137">
        <f t="shared" si="27"/>
        <v>69</v>
      </c>
      <c r="X6" s="137">
        <f t="shared" si="27"/>
        <v>25</v>
      </c>
      <c r="Y6" s="137">
        <f t="shared" si="27"/>
        <v>2</v>
      </c>
      <c r="Z6" s="137">
        <f t="shared" si="27"/>
        <v>1</v>
      </c>
      <c r="AA6" s="137">
        <f t="shared" si="28"/>
        <v>6.9</v>
      </c>
      <c r="AB6" s="137">
        <f t="shared" si="29"/>
        <v>2.5</v>
      </c>
      <c r="AC6" s="137">
        <f t="shared" si="30"/>
        <v>0.2</v>
      </c>
      <c r="AD6" s="137">
        <f t="shared" si="31"/>
        <v>0.1</v>
      </c>
      <c r="AE6" s="137">
        <f t="shared" si="32"/>
        <v>11</v>
      </c>
      <c r="AF6" s="137">
        <f t="shared" si="7"/>
        <v>7</v>
      </c>
      <c r="AG6" s="137">
        <f t="shared" si="33"/>
        <v>2</v>
      </c>
      <c r="AH6" s="137">
        <f t="shared" si="33"/>
        <v>1</v>
      </c>
      <c r="AI6" s="137">
        <f t="shared" si="34"/>
        <v>80</v>
      </c>
      <c r="AJ6" s="137">
        <f t="shared" si="35"/>
        <v>32</v>
      </c>
      <c r="AK6" s="137">
        <f t="shared" si="36"/>
        <v>4</v>
      </c>
      <c r="AL6" s="137">
        <f t="shared" si="37"/>
        <v>2</v>
      </c>
      <c r="AM6" s="137">
        <f t="shared" si="38"/>
        <v>0</v>
      </c>
      <c r="AN6" s="137">
        <f t="shared" si="39"/>
        <v>0</v>
      </c>
      <c r="AO6" s="137">
        <f t="shared" ref="AO6:AP6" si="52">IF($P$7=2,ROUNDUP(Z33/2,0)*2,0)</f>
        <v>0</v>
      </c>
      <c r="AP6" s="137">
        <f t="shared" si="52"/>
        <v>0</v>
      </c>
      <c r="AR6" s="137" t="str">
        <f t="shared" si="9"/>
        <v/>
      </c>
      <c r="AS6" s="137" t="str">
        <f t="shared" si="10"/>
        <v/>
      </c>
      <c r="AT6" s="137" t="str">
        <f t="shared" si="11"/>
        <v/>
      </c>
      <c r="AU6" s="137" t="str">
        <f t="shared" si="41"/>
        <v/>
      </c>
      <c r="AV6" s="137" t="str">
        <f t="shared" si="42"/>
        <v/>
      </c>
      <c r="AW6" s="137" t="str">
        <f t="shared" si="43"/>
        <v/>
      </c>
      <c r="AX6" s="137" t="str">
        <f t="shared" si="44"/>
        <v/>
      </c>
      <c r="AY6" s="137" t="str">
        <f t="shared" si="12"/>
        <v/>
      </c>
      <c r="AZ6" s="137" t="str">
        <f t="shared" si="13"/>
        <v/>
      </c>
      <c r="BA6" s="137" t="str">
        <f t="shared" si="14"/>
        <v/>
      </c>
      <c r="BB6" s="137" t="str">
        <f t="shared" si="15"/>
        <v/>
      </c>
    </row>
    <row r="7" spans="1:54" x14ac:dyDescent="0.25">
      <c r="A7" s="137">
        <v>6</v>
      </c>
      <c r="C7" s="137">
        <f t="shared" si="16"/>
        <v>0</v>
      </c>
      <c r="D7" s="137">
        <f t="shared" si="17"/>
        <v>0</v>
      </c>
      <c r="E7" s="137">
        <f t="shared" si="18"/>
        <v>0</v>
      </c>
      <c r="F7" s="137">
        <f t="shared" si="19"/>
        <v>0</v>
      </c>
      <c r="G7" s="137">
        <f t="shared" si="48"/>
        <v>0</v>
      </c>
      <c r="H7" s="137">
        <f t="shared" si="1"/>
        <v>0</v>
      </c>
      <c r="I7" s="137">
        <f t="shared" si="49"/>
        <v>0</v>
      </c>
      <c r="J7" s="137">
        <f t="shared" si="2"/>
        <v>0</v>
      </c>
      <c r="K7" s="137">
        <f t="shared" si="50"/>
        <v>0</v>
      </c>
      <c r="L7" s="137">
        <f t="shared" si="3"/>
        <v>0</v>
      </c>
      <c r="M7" s="137">
        <f t="shared" si="51"/>
        <v>0</v>
      </c>
      <c r="N7" s="137">
        <f t="shared" si="4"/>
        <v>0</v>
      </c>
      <c r="O7" s="137" t="s">
        <v>9</v>
      </c>
      <c r="P7" s="137">
        <f>'CONTROL CONFIG'!M14</f>
        <v>1</v>
      </c>
      <c r="R7" s="137">
        <f t="shared" si="23"/>
        <v>0</v>
      </c>
      <c r="S7" s="137">
        <v>6</v>
      </c>
      <c r="T7" s="137">
        <f t="shared" si="24"/>
        <v>0</v>
      </c>
      <c r="U7" s="137">
        <f t="shared" si="25"/>
        <v>0</v>
      </c>
      <c r="V7" s="137">
        <f t="shared" si="26"/>
        <v>0</v>
      </c>
      <c r="W7" s="137">
        <f t="shared" si="27"/>
        <v>0</v>
      </c>
      <c r="X7" s="137">
        <f t="shared" si="27"/>
        <v>0</v>
      </c>
      <c r="Y7" s="137">
        <f t="shared" si="27"/>
        <v>0</v>
      </c>
      <c r="Z7" s="137">
        <f t="shared" si="27"/>
        <v>0</v>
      </c>
      <c r="AA7" s="137">
        <f t="shared" si="28"/>
        <v>0</v>
      </c>
      <c r="AB7" s="137">
        <f t="shared" si="29"/>
        <v>0</v>
      </c>
      <c r="AC7" s="137">
        <f t="shared" si="30"/>
        <v>0</v>
      </c>
      <c r="AD7" s="137">
        <f t="shared" si="31"/>
        <v>0</v>
      </c>
      <c r="AE7" s="137">
        <f t="shared" si="32"/>
        <v>0</v>
      </c>
      <c r="AF7" s="137">
        <f t="shared" si="7"/>
        <v>0</v>
      </c>
      <c r="AG7" s="137">
        <f t="shared" si="33"/>
        <v>0</v>
      </c>
      <c r="AH7" s="137">
        <f t="shared" si="33"/>
        <v>0</v>
      </c>
      <c r="AI7" s="137">
        <f t="shared" si="34"/>
        <v>0</v>
      </c>
      <c r="AJ7" s="137">
        <f t="shared" si="35"/>
        <v>0</v>
      </c>
      <c r="AK7" s="137">
        <f t="shared" si="36"/>
        <v>0</v>
      </c>
      <c r="AL7" s="137">
        <f t="shared" si="37"/>
        <v>0</v>
      </c>
      <c r="AM7" s="137">
        <f t="shared" si="38"/>
        <v>0</v>
      </c>
      <c r="AN7" s="137">
        <f t="shared" si="39"/>
        <v>0</v>
      </c>
      <c r="AO7" s="137">
        <f t="shared" ref="AO7:AP7" si="53">IF($P$7=2,ROUNDUP(Z34/2,0)*2,0)</f>
        <v>0</v>
      </c>
      <c r="AP7" s="137">
        <f t="shared" si="53"/>
        <v>0</v>
      </c>
      <c r="AR7" s="137" t="str">
        <f t="shared" si="9"/>
        <v/>
      </c>
      <c r="AS7" s="137" t="str">
        <f t="shared" si="10"/>
        <v/>
      </c>
      <c r="AT7" s="137" t="str">
        <f t="shared" si="11"/>
        <v/>
      </c>
      <c r="AU7" s="137" t="str">
        <f t="shared" si="41"/>
        <v/>
      </c>
      <c r="AV7" s="137" t="str">
        <f t="shared" si="42"/>
        <v/>
      </c>
      <c r="AW7" s="137" t="str">
        <f t="shared" si="43"/>
        <v/>
      </c>
      <c r="AX7" s="137" t="str">
        <f t="shared" si="44"/>
        <v/>
      </c>
      <c r="AY7" s="137" t="str">
        <f t="shared" si="12"/>
        <v/>
      </c>
      <c r="AZ7" s="137" t="str">
        <f t="shared" si="13"/>
        <v/>
      </c>
      <c r="BA7" s="137" t="str">
        <f t="shared" si="14"/>
        <v/>
      </c>
      <c r="BB7" s="137" t="str">
        <f t="shared" si="15"/>
        <v/>
      </c>
    </row>
    <row r="8" spans="1:54" x14ac:dyDescent="0.25">
      <c r="A8" s="137">
        <v>7</v>
      </c>
      <c r="C8" s="137">
        <f t="shared" si="16"/>
        <v>0</v>
      </c>
      <c r="D8" s="137">
        <f t="shared" si="17"/>
        <v>0</v>
      </c>
      <c r="E8" s="137">
        <f t="shared" si="18"/>
        <v>0</v>
      </c>
      <c r="F8" s="137">
        <f t="shared" si="19"/>
        <v>0</v>
      </c>
      <c r="G8" s="137">
        <f t="shared" si="48"/>
        <v>0</v>
      </c>
      <c r="H8" s="137">
        <f t="shared" si="1"/>
        <v>0</v>
      </c>
      <c r="I8" s="137">
        <f t="shared" si="49"/>
        <v>0</v>
      </c>
      <c r="J8" s="137">
        <f t="shared" si="2"/>
        <v>0</v>
      </c>
      <c r="K8" s="137">
        <f t="shared" si="50"/>
        <v>0</v>
      </c>
      <c r="L8" s="137">
        <f t="shared" si="3"/>
        <v>0</v>
      </c>
      <c r="M8" s="137">
        <f t="shared" si="51"/>
        <v>0</v>
      </c>
      <c r="N8" s="137">
        <f t="shared" si="4"/>
        <v>0</v>
      </c>
      <c r="O8" s="137" t="s">
        <v>32</v>
      </c>
      <c r="R8" s="137">
        <f t="shared" si="23"/>
        <v>0</v>
      </c>
      <c r="S8" s="137">
        <v>7</v>
      </c>
      <c r="T8" s="137">
        <f t="shared" si="24"/>
        <v>0</v>
      </c>
      <c r="U8" s="137">
        <f t="shared" si="25"/>
        <v>0</v>
      </c>
      <c r="V8" s="137">
        <f t="shared" si="26"/>
        <v>0</v>
      </c>
      <c r="W8" s="137">
        <f t="shared" si="27"/>
        <v>0</v>
      </c>
      <c r="X8" s="137">
        <f t="shared" si="27"/>
        <v>0</v>
      </c>
      <c r="Y8" s="137">
        <f t="shared" si="27"/>
        <v>0</v>
      </c>
      <c r="Z8" s="137">
        <f t="shared" si="27"/>
        <v>0</v>
      </c>
      <c r="AA8" s="137">
        <f t="shared" si="28"/>
        <v>0</v>
      </c>
      <c r="AB8" s="137">
        <f t="shared" si="29"/>
        <v>0</v>
      </c>
      <c r="AC8" s="137">
        <f t="shared" si="30"/>
        <v>0</v>
      </c>
      <c r="AD8" s="137">
        <f t="shared" si="31"/>
        <v>0</v>
      </c>
      <c r="AE8" s="137">
        <f t="shared" si="32"/>
        <v>0</v>
      </c>
      <c r="AF8" s="137">
        <f t="shared" si="7"/>
        <v>0</v>
      </c>
      <c r="AG8" s="137">
        <f t="shared" si="33"/>
        <v>0</v>
      </c>
      <c r="AH8" s="137">
        <f t="shared" si="33"/>
        <v>0</v>
      </c>
      <c r="AI8" s="137">
        <f t="shared" si="34"/>
        <v>0</v>
      </c>
      <c r="AJ8" s="137">
        <f t="shared" si="35"/>
        <v>0</v>
      </c>
      <c r="AK8" s="137">
        <f t="shared" si="36"/>
        <v>0</v>
      </c>
      <c r="AL8" s="137">
        <f t="shared" si="37"/>
        <v>0</v>
      </c>
      <c r="AM8" s="137">
        <f t="shared" si="38"/>
        <v>0</v>
      </c>
      <c r="AN8" s="137">
        <f t="shared" si="39"/>
        <v>0</v>
      </c>
      <c r="AO8" s="137">
        <f t="shared" ref="AO8:AP8" si="54">IF($P$7=2,ROUNDUP(Z35/2,0)*2,0)</f>
        <v>0</v>
      </c>
      <c r="AP8" s="137">
        <f t="shared" si="54"/>
        <v>0</v>
      </c>
      <c r="AR8" s="137" t="str">
        <f t="shared" si="9"/>
        <v/>
      </c>
      <c r="AS8" s="137" t="str">
        <f t="shared" si="10"/>
        <v/>
      </c>
      <c r="AT8" s="137" t="str">
        <f t="shared" si="11"/>
        <v/>
      </c>
      <c r="AU8" s="137" t="str">
        <f t="shared" si="41"/>
        <v/>
      </c>
      <c r="AV8" s="137" t="str">
        <f t="shared" si="42"/>
        <v/>
      </c>
      <c r="AW8" s="137" t="str">
        <f t="shared" si="43"/>
        <v/>
      </c>
      <c r="AX8" s="137" t="str">
        <f t="shared" si="44"/>
        <v/>
      </c>
      <c r="AY8" s="137" t="str">
        <f t="shared" si="12"/>
        <v/>
      </c>
      <c r="AZ8" s="137" t="str">
        <f t="shared" si="13"/>
        <v/>
      </c>
      <c r="BA8" s="137" t="str">
        <f t="shared" si="14"/>
        <v/>
      </c>
      <c r="BB8" s="137" t="str">
        <f t="shared" si="15"/>
        <v/>
      </c>
    </row>
    <row r="9" spans="1:54" x14ac:dyDescent="0.25">
      <c r="A9" s="137">
        <v>8</v>
      </c>
      <c r="C9" s="137">
        <f t="shared" si="16"/>
        <v>0</v>
      </c>
      <c r="D9" s="137">
        <f t="shared" si="17"/>
        <v>0</v>
      </c>
      <c r="E9" s="137">
        <f t="shared" si="18"/>
        <v>0</v>
      </c>
      <c r="F9" s="137">
        <f t="shared" si="19"/>
        <v>0</v>
      </c>
      <c r="G9" s="137">
        <f t="shared" si="48"/>
        <v>0</v>
      </c>
      <c r="H9" s="137">
        <f t="shared" si="1"/>
        <v>0</v>
      </c>
      <c r="I9" s="137">
        <f t="shared" si="49"/>
        <v>0</v>
      </c>
      <c r="J9" s="137">
        <f t="shared" si="2"/>
        <v>0</v>
      </c>
      <c r="K9" s="137">
        <f t="shared" si="50"/>
        <v>0</v>
      </c>
      <c r="L9" s="137">
        <f t="shared" si="3"/>
        <v>0</v>
      </c>
      <c r="M9" s="137">
        <f t="shared" si="51"/>
        <v>0</v>
      </c>
      <c r="N9" s="137">
        <f t="shared" si="4"/>
        <v>0</v>
      </c>
      <c r="O9" s="137" t="s">
        <v>9</v>
      </c>
      <c r="P9" s="137">
        <f>'CONTROL CONFIG'!U16</f>
        <v>10</v>
      </c>
      <c r="R9" s="137">
        <f t="shared" si="23"/>
        <v>0</v>
      </c>
      <c r="S9" s="137">
        <v>8</v>
      </c>
      <c r="T9" s="137">
        <f t="shared" si="24"/>
        <v>0</v>
      </c>
      <c r="U9" s="137">
        <f t="shared" si="25"/>
        <v>0</v>
      </c>
      <c r="V9" s="137">
        <f t="shared" si="26"/>
        <v>0</v>
      </c>
      <c r="W9" s="137">
        <f t="shared" si="27"/>
        <v>0</v>
      </c>
      <c r="X9" s="137">
        <f t="shared" si="27"/>
        <v>0</v>
      </c>
      <c r="Y9" s="137">
        <f t="shared" si="27"/>
        <v>0</v>
      </c>
      <c r="Z9" s="137">
        <f t="shared" si="27"/>
        <v>0</v>
      </c>
      <c r="AA9" s="137">
        <f t="shared" si="28"/>
        <v>0</v>
      </c>
      <c r="AB9" s="137">
        <f t="shared" si="29"/>
        <v>0</v>
      </c>
      <c r="AC9" s="137">
        <f t="shared" si="30"/>
        <v>0</v>
      </c>
      <c r="AD9" s="137">
        <f t="shared" si="31"/>
        <v>0</v>
      </c>
      <c r="AE9" s="137">
        <f t="shared" si="32"/>
        <v>0</v>
      </c>
      <c r="AF9" s="137">
        <f t="shared" si="7"/>
        <v>0</v>
      </c>
      <c r="AG9" s="137">
        <f t="shared" si="33"/>
        <v>0</v>
      </c>
      <c r="AH9" s="137">
        <f t="shared" si="33"/>
        <v>0</v>
      </c>
      <c r="AI9" s="137">
        <f t="shared" si="34"/>
        <v>0</v>
      </c>
      <c r="AJ9" s="137">
        <f t="shared" si="35"/>
        <v>0</v>
      </c>
      <c r="AK9" s="137">
        <f t="shared" si="36"/>
        <v>0</v>
      </c>
      <c r="AL9" s="137">
        <f t="shared" si="37"/>
        <v>0</v>
      </c>
      <c r="AM9" s="137">
        <f t="shared" si="38"/>
        <v>0</v>
      </c>
      <c r="AN9" s="137">
        <f t="shared" si="39"/>
        <v>0</v>
      </c>
      <c r="AO9" s="137">
        <f t="shared" ref="AO9:AP9" si="55">IF($P$7=2,ROUNDUP(Z36/2,0)*2,0)</f>
        <v>0</v>
      </c>
      <c r="AP9" s="137">
        <f t="shared" si="55"/>
        <v>0</v>
      </c>
      <c r="AR9" s="137" t="str">
        <f t="shared" si="9"/>
        <v/>
      </c>
      <c r="AS9" s="137" t="str">
        <f t="shared" si="10"/>
        <v/>
      </c>
      <c r="AT9" s="137" t="str">
        <f t="shared" si="11"/>
        <v/>
      </c>
      <c r="AU9" s="137" t="str">
        <f t="shared" si="41"/>
        <v/>
      </c>
      <c r="AV9" s="137" t="str">
        <f t="shared" si="42"/>
        <v/>
      </c>
      <c r="AW9" s="137" t="str">
        <f t="shared" si="43"/>
        <v/>
      </c>
      <c r="AX9" s="137" t="str">
        <f t="shared" si="44"/>
        <v/>
      </c>
      <c r="AY9" s="137" t="str">
        <f t="shared" si="12"/>
        <v/>
      </c>
      <c r="AZ9" s="137" t="str">
        <f t="shared" si="13"/>
        <v/>
      </c>
      <c r="BA9" s="137" t="str">
        <f t="shared" si="14"/>
        <v/>
      </c>
      <c r="BB9" s="137" t="str">
        <f t="shared" si="15"/>
        <v/>
      </c>
    </row>
    <row r="10" spans="1:54" x14ac:dyDescent="0.25">
      <c r="A10" s="137">
        <v>9</v>
      </c>
      <c r="C10" s="137">
        <f t="shared" si="16"/>
        <v>0</v>
      </c>
      <c r="D10" s="137">
        <f t="shared" si="17"/>
        <v>0</v>
      </c>
      <c r="E10" s="137">
        <f t="shared" si="18"/>
        <v>0</v>
      </c>
      <c r="F10" s="137">
        <f t="shared" si="19"/>
        <v>0</v>
      </c>
      <c r="G10" s="137">
        <f t="shared" si="48"/>
        <v>0</v>
      </c>
      <c r="H10" s="137">
        <f t="shared" si="1"/>
        <v>0</v>
      </c>
      <c r="I10" s="137">
        <f t="shared" si="49"/>
        <v>0</v>
      </c>
      <c r="J10" s="137">
        <f t="shared" si="2"/>
        <v>0</v>
      </c>
      <c r="K10" s="137">
        <f t="shared" si="50"/>
        <v>0</v>
      </c>
      <c r="L10" s="137">
        <f t="shared" si="3"/>
        <v>0</v>
      </c>
      <c r="M10" s="137">
        <f t="shared" si="51"/>
        <v>0</v>
      </c>
      <c r="N10" s="137">
        <f t="shared" si="4"/>
        <v>0</v>
      </c>
      <c r="O10" s="137" t="s">
        <v>32</v>
      </c>
      <c r="R10" s="137">
        <f t="shared" si="23"/>
        <v>0</v>
      </c>
      <c r="S10" s="137">
        <v>9</v>
      </c>
      <c r="T10" s="137">
        <f t="shared" si="24"/>
        <v>0</v>
      </c>
      <c r="U10" s="137">
        <f t="shared" si="25"/>
        <v>0</v>
      </c>
      <c r="V10" s="137">
        <f t="shared" si="26"/>
        <v>0</v>
      </c>
      <c r="W10" s="137">
        <f t="shared" si="27"/>
        <v>0</v>
      </c>
      <c r="X10" s="137">
        <f t="shared" si="27"/>
        <v>0</v>
      </c>
      <c r="Y10" s="137">
        <f t="shared" si="27"/>
        <v>0</v>
      </c>
      <c r="Z10" s="137">
        <f t="shared" si="27"/>
        <v>0</v>
      </c>
      <c r="AA10" s="137">
        <f t="shared" si="28"/>
        <v>0</v>
      </c>
      <c r="AB10" s="137">
        <f t="shared" si="29"/>
        <v>0</v>
      </c>
      <c r="AC10" s="137">
        <f t="shared" si="30"/>
        <v>0</v>
      </c>
      <c r="AD10" s="137">
        <f t="shared" si="31"/>
        <v>0</v>
      </c>
      <c r="AE10" s="137">
        <f t="shared" si="32"/>
        <v>0</v>
      </c>
      <c r="AF10" s="137">
        <f t="shared" si="7"/>
        <v>0</v>
      </c>
      <c r="AG10" s="137">
        <f t="shared" si="33"/>
        <v>0</v>
      </c>
      <c r="AH10" s="137">
        <f t="shared" si="33"/>
        <v>0</v>
      </c>
      <c r="AI10" s="137">
        <f t="shared" si="34"/>
        <v>0</v>
      </c>
      <c r="AJ10" s="137">
        <f t="shared" si="35"/>
        <v>0</v>
      </c>
      <c r="AK10" s="137">
        <f t="shared" si="36"/>
        <v>0</v>
      </c>
      <c r="AL10" s="137">
        <f t="shared" si="37"/>
        <v>0</v>
      </c>
      <c r="AM10" s="137">
        <f t="shared" si="38"/>
        <v>0</v>
      </c>
      <c r="AN10" s="137">
        <f t="shared" si="39"/>
        <v>0</v>
      </c>
      <c r="AO10" s="137">
        <f t="shared" ref="AO10:AP10" si="56">IF($P$7=2,ROUNDUP(Z37/2,0)*2,0)</f>
        <v>0</v>
      </c>
      <c r="AP10" s="137">
        <f t="shared" si="56"/>
        <v>0</v>
      </c>
      <c r="AR10" s="137" t="str">
        <f t="shared" si="9"/>
        <v/>
      </c>
      <c r="AS10" s="137" t="str">
        <f t="shared" si="10"/>
        <v/>
      </c>
      <c r="AT10" s="137" t="str">
        <f t="shared" si="11"/>
        <v/>
      </c>
      <c r="AU10" s="137" t="str">
        <f t="shared" si="41"/>
        <v/>
      </c>
      <c r="AV10" s="137" t="str">
        <f t="shared" si="42"/>
        <v/>
      </c>
      <c r="AW10" s="137" t="str">
        <f t="shared" si="43"/>
        <v/>
      </c>
      <c r="AX10" s="137" t="str">
        <f t="shared" si="44"/>
        <v/>
      </c>
      <c r="AY10" s="137" t="str">
        <f t="shared" si="12"/>
        <v/>
      </c>
      <c r="AZ10" s="137" t="str">
        <f t="shared" si="13"/>
        <v/>
      </c>
      <c r="BA10" s="137" t="str">
        <f t="shared" si="14"/>
        <v/>
      </c>
      <c r="BB10" s="137" t="str">
        <f t="shared" si="15"/>
        <v/>
      </c>
    </row>
    <row r="11" spans="1:54" x14ac:dyDescent="0.25">
      <c r="A11" s="137">
        <v>10</v>
      </c>
      <c r="C11" s="137">
        <f t="shared" si="16"/>
        <v>0</v>
      </c>
      <c r="D11" s="137">
        <f t="shared" si="17"/>
        <v>0</v>
      </c>
      <c r="E11" s="137">
        <f t="shared" si="18"/>
        <v>0</v>
      </c>
      <c r="F11" s="137">
        <f t="shared" si="19"/>
        <v>0</v>
      </c>
      <c r="G11" s="137">
        <f t="shared" si="48"/>
        <v>0</v>
      </c>
      <c r="H11" s="137">
        <f t="shared" si="1"/>
        <v>0</v>
      </c>
      <c r="I11" s="137">
        <f t="shared" si="49"/>
        <v>0</v>
      </c>
      <c r="J11" s="137">
        <f t="shared" si="2"/>
        <v>0</v>
      </c>
      <c r="K11" s="137">
        <f t="shared" si="50"/>
        <v>0</v>
      </c>
      <c r="L11" s="137">
        <f t="shared" si="3"/>
        <v>0</v>
      </c>
      <c r="M11" s="137">
        <f t="shared" si="51"/>
        <v>0</v>
      </c>
      <c r="N11" s="137">
        <f t="shared" si="4"/>
        <v>0</v>
      </c>
      <c r="O11" s="137" t="s">
        <v>9</v>
      </c>
      <c r="R11" s="137">
        <f t="shared" si="23"/>
        <v>0</v>
      </c>
      <c r="S11" s="137">
        <v>10</v>
      </c>
      <c r="T11" s="137">
        <f t="shared" si="24"/>
        <v>0</v>
      </c>
      <c r="U11" s="137">
        <f t="shared" si="25"/>
        <v>0</v>
      </c>
      <c r="V11" s="137">
        <f t="shared" si="26"/>
        <v>0</v>
      </c>
      <c r="W11" s="137">
        <f t="shared" si="27"/>
        <v>0</v>
      </c>
      <c r="X11" s="137">
        <f t="shared" si="27"/>
        <v>0</v>
      </c>
      <c r="Y11" s="137">
        <f t="shared" si="27"/>
        <v>0</v>
      </c>
      <c r="Z11" s="137">
        <f t="shared" si="27"/>
        <v>0</v>
      </c>
      <c r="AA11" s="137">
        <f t="shared" si="28"/>
        <v>0</v>
      </c>
      <c r="AB11" s="137">
        <f t="shared" si="29"/>
        <v>0</v>
      </c>
      <c r="AC11" s="137">
        <f t="shared" si="30"/>
        <v>0</v>
      </c>
      <c r="AD11" s="137">
        <f t="shared" si="31"/>
        <v>0</v>
      </c>
      <c r="AE11" s="137">
        <f t="shared" si="32"/>
        <v>0</v>
      </c>
      <c r="AF11" s="137">
        <f t="shared" si="7"/>
        <v>0</v>
      </c>
      <c r="AG11" s="137">
        <f t="shared" si="33"/>
        <v>0</v>
      </c>
      <c r="AH11" s="137">
        <f t="shared" si="33"/>
        <v>0</v>
      </c>
      <c r="AI11" s="137">
        <f t="shared" si="34"/>
        <v>0</v>
      </c>
      <c r="AJ11" s="137">
        <f t="shared" si="35"/>
        <v>0</v>
      </c>
      <c r="AK11" s="137">
        <f t="shared" si="36"/>
        <v>0</v>
      </c>
      <c r="AL11" s="137">
        <f t="shared" si="37"/>
        <v>0</v>
      </c>
      <c r="AM11" s="137">
        <f t="shared" si="38"/>
        <v>0</v>
      </c>
      <c r="AN11" s="137">
        <f t="shared" si="39"/>
        <v>0</v>
      </c>
      <c r="AO11" s="137">
        <f t="shared" ref="AO11:AP11" si="57">IF($P$7=2,ROUNDUP(Z38/2,0)*2,0)</f>
        <v>0</v>
      </c>
      <c r="AP11" s="137">
        <f t="shared" si="57"/>
        <v>0</v>
      </c>
      <c r="AR11" s="137" t="str">
        <f t="shared" si="9"/>
        <v/>
      </c>
      <c r="AS11" s="137" t="str">
        <f t="shared" si="10"/>
        <v/>
      </c>
      <c r="AT11" s="137" t="str">
        <f t="shared" si="11"/>
        <v/>
      </c>
      <c r="AU11" s="137" t="str">
        <f t="shared" si="41"/>
        <v/>
      </c>
      <c r="AV11" s="137" t="str">
        <f t="shared" si="42"/>
        <v/>
      </c>
      <c r="AW11" s="137" t="str">
        <f t="shared" si="43"/>
        <v/>
      </c>
      <c r="AX11" s="137" t="str">
        <f t="shared" si="44"/>
        <v/>
      </c>
      <c r="AY11" s="137" t="str">
        <f t="shared" si="12"/>
        <v/>
      </c>
      <c r="AZ11" s="137" t="str">
        <f t="shared" si="13"/>
        <v/>
      </c>
      <c r="BA11" s="137" t="str">
        <f t="shared" si="14"/>
        <v/>
      </c>
      <c r="BB11" s="137" t="str">
        <f t="shared" si="15"/>
        <v/>
      </c>
    </row>
    <row r="12" spans="1:54" x14ac:dyDescent="0.25">
      <c r="A12" s="137">
        <v>11</v>
      </c>
      <c r="C12" s="137">
        <f t="shared" si="16"/>
        <v>0</v>
      </c>
      <c r="D12" s="137">
        <f t="shared" si="17"/>
        <v>0</v>
      </c>
      <c r="E12" s="137">
        <f t="shared" si="18"/>
        <v>0</v>
      </c>
      <c r="F12" s="137">
        <f t="shared" si="19"/>
        <v>0</v>
      </c>
      <c r="G12" s="137">
        <f t="shared" si="48"/>
        <v>0</v>
      </c>
      <c r="H12" s="137">
        <f t="shared" si="1"/>
        <v>0</v>
      </c>
      <c r="I12" s="137">
        <f t="shared" si="49"/>
        <v>0</v>
      </c>
      <c r="J12" s="137">
        <f t="shared" si="2"/>
        <v>0</v>
      </c>
      <c r="K12" s="137">
        <f t="shared" si="50"/>
        <v>0</v>
      </c>
      <c r="L12" s="137">
        <f t="shared" si="3"/>
        <v>0</v>
      </c>
      <c r="M12" s="137">
        <f t="shared" si="51"/>
        <v>0</v>
      </c>
      <c r="N12" s="137">
        <f t="shared" si="4"/>
        <v>0</v>
      </c>
      <c r="O12" s="137" t="s">
        <v>32</v>
      </c>
      <c r="R12" s="137">
        <f t="shared" si="23"/>
        <v>0</v>
      </c>
      <c r="S12" s="137">
        <v>11</v>
      </c>
      <c r="T12" s="137">
        <f t="shared" si="24"/>
        <v>0</v>
      </c>
      <c r="U12" s="137">
        <f t="shared" si="25"/>
        <v>0</v>
      </c>
      <c r="V12" s="137">
        <f t="shared" si="26"/>
        <v>0</v>
      </c>
      <c r="W12" s="137">
        <f t="shared" si="27"/>
        <v>0</v>
      </c>
      <c r="X12" s="137">
        <f t="shared" si="27"/>
        <v>0</v>
      </c>
      <c r="Y12" s="137">
        <f t="shared" si="27"/>
        <v>0</v>
      </c>
      <c r="Z12" s="137">
        <f t="shared" si="27"/>
        <v>0</v>
      </c>
      <c r="AA12" s="137">
        <f t="shared" si="28"/>
        <v>0</v>
      </c>
      <c r="AB12" s="137">
        <f t="shared" si="29"/>
        <v>0</v>
      </c>
      <c r="AC12" s="137">
        <f t="shared" si="30"/>
        <v>0</v>
      </c>
      <c r="AD12" s="137">
        <f t="shared" si="31"/>
        <v>0</v>
      </c>
      <c r="AE12" s="137">
        <f t="shared" si="32"/>
        <v>0</v>
      </c>
      <c r="AF12" s="137">
        <f t="shared" si="7"/>
        <v>0</v>
      </c>
      <c r="AG12" s="137">
        <f t="shared" si="33"/>
        <v>0</v>
      </c>
      <c r="AH12" s="137">
        <f t="shared" si="33"/>
        <v>0</v>
      </c>
      <c r="AI12" s="137">
        <f t="shared" si="34"/>
        <v>0</v>
      </c>
      <c r="AJ12" s="137">
        <f t="shared" si="35"/>
        <v>0</v>
      </c>
      <c r="AK12" s="137">
        <f t="shared" si="36"/>
        <v>0</v>
      </c>
      <c r="AL12" s="137">
        <f t="shared" si="37"/>
        <v>0</v>
      </c>
      <c r="AM12" s="137">
        <f t="shared" si="38"/>
        <v>0</v>
      </c>
      <c r="AN12" s="137">
        <f t="shared" si="39"/>
        <v>0</v>
      </c>
      <c r="AO12" s="137">
        <f t="shared" ref="AO12:AP12" si="58">IF($P$7=2,ROUNDUP(Z39/2,0)*2,0)</f>
        <v>0</v>
      </c>
      <c r="AP12" s="137">
        <f t="shared" si="58"/>
        <v>0</v>
      </c>
      <c r="AR12" s="137" t="str">
        <f t="shared" si="9"/>
        <v/>
      </c>
      <c r="AS12" s="137" t="str">
        <f t="shared" si="10"/>
        <v/>
      </c>
      <c r="AT12" s="137" t="str">
        <f t="shared" si="11"/>
        <v/>
      </c>
      <c r="AU12" s="137" t="str">
        <f t="shared" si="41"/>
        <v/>
      </c>
      <c r="AV12" s="137" t="str">
        <f t="shared" si="42"/>
        <v/>
      </c>
      <c r="AW12" s="137" t="str">
        <f t="shared" si="43"/>
        <v/>
      </c>
      <c r="AX12" s="137" t="str">
        <f t="shared" si="44"/>
        <v/>
      </c>
      <c r="AY12" s="137" t="str">
        <f t="shared" si="12"/>
        <v/>
      </c>
      <c r="AZ12" s="137" t="str">
        <f t="shared" si="13"/>
        <v/>
      </c>
      <c r="BA12" s="137" t="str">
        <f t="shared" si="14"/>
        <v/>
      </c>
      <c r="BB12" s="137" t="str">
        <f t="shared" si="15"/>
        <v/>
      </c>
    </row>
    <row r="13" spans="1:54" x14ac:dyDescent="0.25">
      <c r="A13" s="137">
        <v>12</v>
      </c>
      <c r="C13" s="137">
        <f t="shared" si="16"/>
        <v>0</v>
      </c>
      <c r="D13" s="137">
        <f t="shared" si="17"/>
        <v>0</v>
      </c>
      <c r="E13" s="137">
        <f t="shared" si="18"/>
        <v>0</v>
      </c>
      <c r="F13" s="137">
        <f t="shared" si="19"/>
        <v>0</v>
      </c>
      <c r="G13" s="137">
        <f t="shared" si="48"/>
        <v>0</v>
      </c>
      <c r="H13" s="137">
        <f t="shared" si="1"/>
        <v>0</v>
      </c>
      <c r="I13" s="137">
        <f t="shared" si="49"/>
        <v>0</v>
      </c>
      <c r="J13" s="137">
        <f t="shared" si="2"/>
        <v>0</v>
      </c>
      <c r="K13" s="137">
        <f t="shared" si="50"/>
        <v>0</v>
      </c>
      <c r="L13" s="137">
        <f t="shared" si="3"/>
        <v>0</v>
      </c>
      <c r="M13" s="137">
        <f t="shared" si="51"/>
        <v>0</v>
      </c>
      <c r="N13" s="137">
        <f t="shared" si="4"/>
        <v>0</v>
      </c>
      <c r="O13" s="137" t="s">
        <v>9</v>
      </c>
      <c r="P13" s="137" t="s">
        <v>9</v>
      </c>
      <c r="R13" s="137">
        <f t="shared" si="23"/>
        <v>0</v>
      </c>
      <c r="S13" s="137">
        <v>12</v>
      </c>
      <c r="T13" s="137">
        <f t="shared" si="24"/>
        <v>0</v>
      </c>
      <c r="U13" s="137">
        <f t="shared" si="25"/>
        <v>0</v>
      </c>
      <c r="V13" s="137">
        <f t="shared" si="26"/>
        <v>0</v>
      </c>
      <c r="W13" s="137">
        <f t="shared" si="27"/>
        <v>0</v>
      </c>
      <c r="X13" s="137">
        <f t="shared" si="27"/>
        <v>0</v>
      </c>
      <c r="Y13" s="137">
        <f t="shared" si="27"/>
        <v>0</v>
      </c>
      <c r="Z13" s="137">
        <f t="shared" si="27"/>
        <v>0</v>
      </c>
      <c r="AA13" s="137">
        <f t="shared" si="28"/>
        <v>0</v>
      </c>
      <c r="AB13" s="137">
        <f t="shared" si="29"/>
        <v>0</v>
      </c>
      <c r="AC13" s="137">
        <f t="shared" si="30"/>
        <v>0</v>
      </c>
      <c r="AD13" s="137">
        <f t="shared" si="31"/>
        <v>0</v>
      </c>
      <c r="AE13" s="137">
        <f t="shared" si="32"/>
        <v>0</v>
      </c>
      <c r="AF13" s="137">
        <f t="shared" si="7"/>
        <v>0</v>
      </c>
      <c r="AG13" s="137">
        <f t="shared" si="33"/>
        <v>0</v>
      </c>
      <c r="AH13" s="137">
        <f t="shared" si="33"/>
        <v>0</v>
      </c>
      <c r="AI13" s="137">
        <f t="shared" si="34"/>
        <v>0</v>
      </c>
      <c r="AJ13" s="137">
        <f t="shared" si="35"/>
        <v>0</v>
      </c>
      <c r="AK13" s="137">
        <f t="shared" si="36"/>
        <v>0</v>
      </c>
      <c r="AL13" s="137">
        <f t="shared" si="37"/>
        <v>0</v>
      </c>
      <c r="AM13" s="137">
        <f t="shared" si="38"/>
        <v>0</v>
      </c>
      <c r="AN13" s="137">
        <f t="shared" si="39"/>
        <v>0</v>
      </c>
      <c r="AO13" s="137">
        <f t="shared" ref="AO13:AP13" si="59">IF($P$7=2,ROUNDUP(Z40/2,0)*2,0)</f>
        <v>0</v>
      </c>
      <c r="AP13" s="137">
        <f t="shared" si="59"/>
        <v>0</v>
      </c>
      <c r="AR13" s="137" t="str">
        <f t="shared" si="9"/>
        <v/>
      </c>
      <c r="AS13" s="137" t="str">
        <f t="shared" si="10"/>
        <v/>
      </c>
      <c r="AT13" s="137" t="str">
        <f t="shared" si="11"/>
        <v/>
      </c>
      <c r="AU13" s="137" t="str">
        <f t="shared" si="41"/>
        <v/>
      </c>
      <c r="AV13" s="137" t="str">
        <f t="shared" si="42"/>
        <v/>
      </c>
      <c r="AW13" s="137" t="str">
        <f t="shared" si="43"/>
        <v/>
      </c>
      <c r="AX13" s="137" t="str">
        <f t="shared" si="44"/>
        <v/>
      </c>
      <c r="AY13" s="137" t="str">
        <f t="shared" si="12"/>
        <v/>
      </c>
      <c r="AZ13" s="137" t="str">
        <f t="shared" si="13"/>
        <v/>
      </c>
      <c r="BA13" s="137" t="str">
        <f t="shared" si="14"/>
        <v/>
      </c>
      <c r="BB13" s="137" t="str">
        <f t="shared" si="15"/>
        <v/>
      </c>
    </row>
    <row r="14" spans="1:54" x14ac:dyDescent="0.25">
      <c r="A14" s="137">
        <v>13</v>
      </c>
      <c r="C14" s="137">
        <f t="shared" si="16"/>
        <v>0</v>
      </c>
      <c r="D14" s="137">
        <f t="shared" si="17"/>
        <v>0</v>
      </c>
      <c r="E14" s="137">
        <f t="shared" si="18"/>
        <v>0</v>
      </c>
      <c r="F14" s="137">
        <f t="shared" si="19"/>
        <v>0</v>
      </c>
      <c r="G14" s="137">
        <f t="shared" si="48"/>
        <v>0</v>
      </c>
      <c r="H14" s="137">
        <f t="shared" si="1"/>
        <v>0</v>
      </c>
      <c r="I14" s="137">
        <f t="shared" si="49"/>
        <v>0</v>
      </c>
      <c r="J14" s="137">
        <f t="shared" si="2"/>
        <v>0</v>
      </c>
      <c r="K14" s="137">
        <f t="shared" si="50"/>
        <v>0</v>
      </c>
      <c r="L14" s="137">
        <f t="shared" si="3"/>
        <v>0</v>
      </c>
      <c r="M14" s="137">
        <f t="shared" si="51"/>
        <v>0</v>
      </c>
      <c r="N14" s="137">
        <f t="shared" si="4"/>
        <v>0</v>
      </c>
      <c r="O14" s="137" t="s">
        <v>32</v>
      </c>
      <c r="P14" s="137" t="s">
        <v>32</v>
      </c>
      <c r="R14" s="137">
        <f t="shared" si="23"/>
        <v>0</v>
      </c>
      <c r="S14" s="137">
        <v>13</v>
      </c>
      <c r="T14" s="137">
        <f t="shared" si="24"/>
        <v>0</v>
      </c>
      <c r="U14" s="137">
        <f t="shared" si="25"/>
        <v>0</v>
      </c>
      <c r="V14" s="137">
        <f t="shared" si="26"/>
        <v>0</v>
      </c>
      <c r="W14" s="137">
        <f t="shared" si="27"/>
        <v>0</v>
      </c>
      <c r="X14" s="137">
        <f t="shared" si="27"/>
        <v>0</v>
      </c>
      <c r="Y14" s="137">
        <f t="shared" si="27"/>
        <v>0</v>
      </c>
      <c r="Z14" s="137">
        <f t="shared" si="27"/>
        <v>0</v>
      </c>
      <c r="AA14" s="137">
        <f t="shared" si="28"/>
        <v>0</v>
      </c>
      <c r="AB14" s="137">
        <f t="shared" si="29"/>
        <v>0</v>
      </c>
      <c r="AC14" s="137">
        <f t="shared" si="30"/>
        <v>0</v>
      </c>
      <c r="AD14" s="137">
        <f t="shared" si="31"/>
        <v>0</v>
      </c>
      <c r="AE14" s="137">
        <f t="shared" si="32"/>
        <v>0</v>
      </c>
      <c r="AF14" s="137">
        <f t="shared" si="7"/>
        <v>0</v>
      </c>
      <c r="AG14" s="137">
        <f t="shared" si="33"/>
        <v>0</v>
      </c>
      <c r="AH14" s="137">
        <f t="shared" si="33"/>
        <v>0</v>
      </c>
      <c r="AI14" s="137">
        <f t="shared" si="34"/>
        <v>0</v>
      </c>
      <c r="AJ14" s="137">
        <f t="shared" si="35"/>
        <v>0</v>
      </c>
      <c r="AK14" s="137">
        <f t="shared" si="36"/>
        <v>0</v>
      </c>
      <c r="AL14" s="137">
        <f t="shared" si="37"/>
        <v>0</v>
      </c>
      <c r="AM14" s="137">
        <f t="shared" si="38"/>
        <v>0</v>
      </c>
      <c r="AN14" s="137">
        <f t="shared" si="39"/>
        <v>0</v>
      </c>
      <c r="AO14" s="137">
        <f t="shared" ref="AO14:AP14" si="60">IF($P$7=2,ROUNDUP(Z41/2,0)*2,0)</f>
        <v>0</v>
      </c>
      <c r="AP14" s="137">
        <f t="shared" si="60"/>
        <v>0</v>
      </c>
      <c r="AR14" s="137" t="str">
        <f t="shared" si="9"/>
        <v/>
      </c>
      <c r="AS14" s="137" t="str">
        <f t="shared" si="10"/>
        <v/>
      </c>
      <c r="AT14" s="137" t="str">
        <f t="shared" si="11"/>
        <v/>
      </c>
      <c r="AU14" s="137" t="str">
        <f t="shared" si="41"/>
        <v/>
      </c>
      <c r="AV14" s="137" t="str">
        <f t="shared" si="42"/>
        <v/>
      </c>
      <c r="AW14" s="137" t="str">
        <f t="shared" si="43"/>
        <v/>
      </c>
      <c r="AX14" s="137" t="str">
        <f t="shared" si="44"/>
        <v/>
      </c>
      <c r="AY14" s="137" t="str">
        <f t="shared" si="12"/>
        <v/>
      </c>
      <c r="AZ14" s="137" t="str">
        <f t="shared" si="13"/>
        <v/>
      </c>
      <c r="BA14" s="137" t="str">
        <f t="shared" si="14"/>
        <v/>
      </c>
      <c r="BB14" s="137" t="str">
        <f t="shared" si="15"/>
        <v/>
      </c>
    </row>
    <row r="15" spans="1:54" x14ac:dyDescent="0.25">
      <c r="A15" s="137">
        <v>14</v>
      </c>
      <c r="C15" s="137">
        <f t="shared" si="16"/>
        <v>0</v>
      </c>
      <c r="D15" s="137">
        <f t="shared" si="17"/>
        <v>0</v>
      </c>
      <c r="E15" s="137">
        <f t="shared" si="18"/>
        <v>0</v>
      </c>
      <c r="F15" s="137">
        <f t="shared" si="19"/>
        <v>0</v>
      </c>
      <c r="G15" s="137">
        <f t="shared" si="48"/>
        <v>0</v>
      </c>
      <c r="H15" s="137">
        <f t="shared" si="1"/>
        <v>0</v>
      </c>
      <c r="I15" s="137">
        <f t="shared" si="49"/>
        <v>0</v>
      </c>
      <c r="J15" s="137">
        <f t="shared" si="2"/>
        <v>0</v>
      </c>
      <c r="K15" s="137">
        <f t="shared" si="50"/>
        <v>0</v>
      </c>
      <c r="L15" s="137">
        <f t="shared" si="3"/>
        <v>0</v>
      </c>
      <c r="M15" s="137">
        <f t="shared" si="51"/>
        <v>0</v>
      </c>
      <c r="N15" s="137">
        <f t="shared" si="4"/>
        <v>0</v>
      </c>
      <c r="O15" s="137" t="s">
        <v>9</v>
      </c>
      <c r="P15" s="137" t="s">
        <v>9</v>
      </c>
      <c r="R15" s="137">
        <f t="shared" si="23"/>
        <v>0</v>
      </c>
      <c r="S15" s="137">
        <v>14</v>
      </c>
      <c r="T15" s="137">
        <f t="shared" si="24"/>
        <v>0</v>
      </c>
      <c r="U15" s="137">
        <f t="shared" si="25"/>
        <v>0</v>
      </c>
      <c r="V15" s="137">
        <f t="shared" si="26"/>
        <v>0</v>
      </c>
      <c r="W15" s="137">
        <f t="shared" si="27"/>
        <v>0</v>
      </c>
      <c r="X15" s="137">
        <f t="shared" si="27"/>
        <v>0</v>
      </c>
      <c r="Y15" s="137">
        <f t="shared" si="27"/>
        <v>0</v>
      </c>
      <c r="Z15" s="137">
        <f t="shared" si="27"/>
        <v>0</v>
      </c>
      <c r="AA15" s="137">
        <f t="shared" si="28"/>
        <v>0</v>
      </c>
      <c r="AB15" s="137">
        <f t="shared" si="29"/>
        <v>0</v>
      </c>
      <c r="AC15" s="137">
        <f t="shared" si="30"/>
        <v>0</v>
      </c>
      <c r="AD15" s="137">
        <f t="shared" si="31"/>
        <v>0</v>
      </c>
      <c r="AE15" s="137">
        <f t="shared" si="32"/>
        <v>0</v>
      </c>
      <c r="AF15" s="137">
        <f t="shared" si="7"/>
        <v>0</v>
      </c>
      <c r="AG15" s="137">
        <f t="shared" si="33"/>
        <v>0</v>
      </c>
      <c r="AH15" s="137">
        <f t="shared" si="33"/>
        <v>0</v>
      </c>
      <c r="AI15" s="137">
        <f t="shared" si="34"/>
        <v>0</v>
      </c>
      <c r="AJ15" s="137">
        <f t="shared" si="35"/>
        <v>0</v>
      </c>
      <c r="AK15" s="137">
        <f t="shared" si="36"/>
        <v>0</v>
      </c>
      <c r="AL15" s="137">
        <f t="shared" si="37"/>
        <v>0</v>
      </c>
      <c r="AM15" s="137">
        <f t="shared" si="38"/>
        <v>0</v>
      </c>
      <c r="AN15" s="137">
        <f t="shared" si="39"/>
        <v>0</v>
      </c>
      <c r="AO15" s="137">
        <f t="shared" ref="AO15:AP15" si="61">IF($P$7=2,ROUNDUP(Z42/2,0)*2,0)</f>
        <v>0</v>
      </c>
      <c r="AP15" s="137">
        <f t="shared" si="61"/>
        <v>0</v>
      </c>
      <c r="AR15" s="137" t="str">
        <f t="shared" si="9"/>
        <v/>
      </c>
      <c r="AS15" s="137" t="str">
        <f t="shared" si="10"/>
        <v/>
      </c>
      <c r="AT15" s="137" t="str">
        <f t="shared" si="11"/>
        <v/>
      </c>
      <c r="AU15" s="137" t="str">
        <f t="shared" si="41"/>
        <v/>
      </c>
      <c r="AV15" s="137" t="str">
        <f t="shared" si="42"/>
        <v/>
      </c>
      <c r="AW15" s="137" t="str">
        <f t="shared" si="43"/>
        <v/>
      </c>
      <c r="AX15" s="137" t="str">
        <f t="shared" si="44"/>
        <v/>
      </c>
      <c r="AY15" s="137" t="str">
        <f t="shared" si="12"/>
        <v/>
      </c>
      <c r="AZ15" s="137" t="str">
        <f t="shared" si="13"/>
        <v/>
      </c>
      <c r="BA15" s="137" t="str">
        <f t="shared" si="14"/>
        <v/>
      </c>
      <c r="BB15" s="137" t="str">
        <f t="shared" si="15"/>
        <v/>
      </c>
    </row>
    <row r="16" spans="1:54" x14ac:dyDescent="0.25">
      <c r="A16" s="137">
        <v>15</v>
      </c>
      <c r="C16" s="137">
        <f t="shared" si="16"/>
        <v>0</v>
      </c>
      <c r="D16" s="137">
        <f t="shared" si="17"/>
        <v>0</v>
      </c>
      <c r="E16" s="137">
        <f t="shared" si="18"/>
        <v>0</v>
      </c>
      <c r="F16" s="137">
        <f t="shared" si="19"/>
        <v>0</v>
      </c>
      <c r="G16" s="137">
        <f t="shared" si="48"/>
        <v>0</v>
      </c>
      <c r="H16" s="137">
        <f t="shared" si="1"/>
        <v>0</v>
      </c>
      <c r="I16" s="137">
        <f t="shared" si="49"/>
        <v>0</v>
      </c>
      <c r="J16" s="137">
        <f t="shared" si="2"/>
        <v>0</v>
      </c>
      <c r="K16" s="137">
        <f t="shared" si="50"/>
        <v>0</v>
      </c>
      <c r="L16" s="137">
        <f t="shared" si="3"/>
        <v>0</v>
      </c>
      <c r="M16" s="137">
        <f t="shared" si="51"/>
        <v>0</v>
      </c>
      <c r="N16" s="137">
        <f t="shared" si="4"/>
        <v>0</v>
      </c>
      <c r="O16" s="137" t="s">
        <v>32</v>
      </c>
      <c r="P16" s="137" t="s">
        <v>32</v>
      </c>
      <c r="R16" s="137">
        <f t="shared" si="23"/>
        <v>0</v>
      </c>
      <c r="S16" s="137">
        <v>15</v>
      </c>
      <c r="T16" s="137">
        <f t="shared" si="24"/>
        <v>0</v>
      </c>
      <c r="U16" s="137">
        <f t="shared" si="25"/>
        <v>0</v>
      </c>
      <c r="V16" s="137">
        <f t="shared" si="26"/>
        <v>0</v>
      </c>
      <c r="W16" s="137">
        <f t="shared" si="27"/>
        <v>0</v>
      </c>
      <c r="X16" s="137">
        <f t="shared" si="27"/>
        <v>0</v>
      </c>
      <c r="Y16" s="137">
        <f t="shared" si="27"/>
        <v>0</v>
      </c>
      <c r="Z16" s="137">
        <f t="shared" si="27"/>
        <v>0</v>
      </c>
      <c r="AA16" s="137">
        <f t="shared" si="28"/>
        <v>0</v>
      </c>
      <c r="AB16" s="137">
        <f t="shared" si="29"/>
        <v>0</v>
      </c>
      <c r="AC16" s="137">
        <f t="shared" si="30"/>
        <v>0</v>
      </c>
      <c r="AD16" s="137">
        <f t="shared" si="31"/>
        <v>0</v>
      </c>
      <c r="AE16" s="137">
        <f t="shared" si="32"/>
        <v>0</v>
      </c>
      <c r="AF16" s="137">
        <f t="shared" si="7"/>
        <v>0</v>
      </c>
      <c r="AG16" s="137">
        <f t="shared" si="33"/>
        <v>0</v>
      </c>
      <c r="AH16" s="137">
        <f t="shared" si="33"/>
        <v>0</v>
      </c>
      <c r="AI16" s="137">
        <f t="shared" si="34"/>
        <v>0</v>
      </c>
      <c r="AJ16" s="137">
        <f t="shared" si="35"/>
        <v>0</v>
      </c>
      <c r="AK16" s="137">
        <f t="shared" si="36"/>
        <v>0</v>
      </c>
      <c r="AL16" s="137">
        <f t="shared" si="37"/>
        <v>0</v>
      </c>
      <c r="AM16" s="137">
        <f t="shared" si="38"/>
        <v>0</v>
      </c>
      <c r="AN16" s="137">
        <f t="shared" si="39"/>
        <v>0</v>
      </c>
      <c r="AO16" s="137">
        <f t="shared" ref="AO16:AP16" si="62">IF($P$7=2,ROUNDUP(Z43/2,0)*2,0)</f>
        <v>0</v>
      </c>
      <c r="AP16" s="137">
        <f t="shared" si="62"/>
        <v>0</v>
      </c>
      <c r="AR16" s="137" t="str">
        <f t="shared" si="9"/>
        <v/>
      </c>
      <c r="AS16" s="137" t="str">
        <f t="shared" si="10"/>
        <v/>
      </c>
      <c r="AT16" s="137" t="str">
        <f t="shared" si="11"/>
        <v/>
      </c>
      <c r="AU16" s="137" t="str">
        <f t="shared" si="41"/>
        <v/>
      </c>
      <c r="AV16" s="137" t="str">
        <f t="shared" si="42"/>
        <v/>
      </c>
      <c r="AW16" s="137" t="str">
        <f t="shared" si="43"/>
        <v/>
      </c>
      <c r="AX16" s="137" t="str">
        <f t="shared" si="44"/>
        <v/>
      </c>
      <c r="AY16" s="137" t="str">
        <f t="shared" si="12"/>
        <v/>
      </c>
      <c r="AZ16" s="137" t="str">
        <f t="shared" si="13"/>
        <v/>
      </c>
      <c r="BA16" s="137" t="str">
        <f t="shared" si="14"/>
        <v/>
      </c>
      <c r="BB16" s="137" t="str">
        <f t="shared" si="15"/>
        <v/>
      </c>
    </row>
    <row r="17" spans="1:54" x14ac:dyDescent="0.25">
      <c r="A17" s="137">
        <v>16</v>
      </c>
      <c r="C17" s="137">
        <f t="shared" si="16"/>
        <v>0</v>
      </c>
      <c r="D17" s="137">
        <f t="shared" si="17"/>
        <v>0</v>
      </c>
      <c r="E17" s="137">
        <f t="shared" si="18"/>
        <v>0</v>
      </c>
      <c r="F17" s="137">
        <f t="shared" si="19"/>
        <v>0</v>
      </c>
      <c r="G17" s="137">
        <f t="shared" si="48"/>
        <v>0</v>
      </c>
      <c r="H17" s="137">
        <f t="shared" si="1"/>
        <v>0</v>
      </c>
      <c r="I17" s="137">
        <f t="shared" si="49"/>
        <v>0</v>
      </c>
      <c r="J17" s="137">
        <f t="shared" si="2"/>
        <v>0</v>
      </c>
      <c r="K17" s="137">
        <f t="shared" si="50"/>
        <v>0</v>
      </c>
      <c r="L17" s="137">
        <f t="shared" si="3"/>
        <v>0</v>
      </c>
      <c r="M17" s="137">
        <f t="shared" si="51"/>
        <v>0</v>
      </c>
      <c r="N17" s="137">
        <f t="shared" si="4"/>
        <v>0</v>
      </c>
      <c r="O17" s="137" t="s">
        <v>9</v>
      </c>
      <c r="P17" s="137" t="s">
        <v>9</v>
      </c>
      <c r="R17" s="137">
        <f t="shared" si="23"/>
        <v>0</v>
      </c>
      <c r="S17" s="137">
        <v>16</v>
      </c>
      <c r="T17" s="137">
        <f t="shared" si="24"/>
        <v>0</v>
      </c>
      <c r="U17" s="137">
        <f t="shared" si="25"/>
        <v>0</v>
      </c>
      <c r="V17" s="137">
        <f t="shared" si="26"/>
        <v>0</v>
      </c>
      <c r="W17" s="137">
        <f t="shared" si="27"/>
        <v>0</v>
      </c>
      <c r="X17" s="137">
        <f t="shared" si="27"/>
        <v>0</v>
      </c>
      <c r="Y17" s="137">
        <f t="shared" si="27"/>
        <v>0</v>
      </c>
      <c r="Z17" s="137">
        <f t="shared" si="27"/>
        <v>0</v>
      </c>
      <c r="AA17" s="137">
        <f t="shared" si="28"/>
        <v>0</v>
      </c>
      <c r="AB17" s="137">
        <f t="shared" si="29"/>
        <v>0</v>
      </c>
      <c r="AC17" s="137">
        <f t="shared" si="30"/>
        <v>0</v>
      </c>
      <c r="AD17" s="137">
        <f t="shared" si="31"/>
        <v>0</v>
      </c>
      <c r="AE17" s="137">
        <f t="shared" si="32"/>
        <v>0</v>
      </c>
      <c r="AF17" s="137">
        <f t="shared" si="7"/>
        <v>0</v>
      </c>
      <c r="AG17" s="137">
        <f t="shared" si="33"/>
        <v>0</v>
      </c>
      <c r="AH17" s="137">
        <f t="shared" si="33"/>
        <v>0</v>
      </c>
      <c r="AI17" s="137">
        <f t="shared" si="34"/>
        <v>0</v>
      </c>
      <c r="AJ17" s="137">
        <f t="shared" si="35"/>
        <v>0</v>
      </c>
      <c r="AK17" s="137">
        <f t="shared" si="36"/>
        <v>0</v>
      </c>
      <c r="AL17" s="137">
        <f t="shared" si="37"/>
        <v>0</v>
      </c>
      <c r="AM17" s="137">
        <f t="shared" si="38"/>
        <v>0</v>
      </c>
      <c r="AN17" s="137">
        <f t="shared" si="39"/>
        <v>0</v>
      </c>
      <c r="AO17" s="137">
        <f t="shared" ref="AO17:AP17" si="63">IF($P$7=2,ROUNDUP(Z44/2,0)*2,0)</f>
        <v>0</v>
      </c>
      <c r="AP17" s="137">
        <f t="shared" si="63"/>
        <v>0</v>
      </c>
      <c r="AR17" s="137" t="str">
        <f t="shared" si="9"/>
        <v/>
      </c>
      <c r="AS17" s="137" t="str">
        <f t="shared" si="10"/>
        <v/>
      </c>
      <c r="AT17" s="137" t="str">
        <f t="shared" si="11"/>
        <v/>
      </c>
      <c r="AU17" s="137" t="str">
        <f t="shared" si="41"/>
        <v/>
      </c>
      <c r="AV17" s="137" t="str">
        <f t="shared" si="42"/>
        <v/>
      </c>
      <c r="AW17" s="137" t="str">
        <f t="shared" si="43"/>
        <v/>
      </c>
      <c r="AX17" s="137" t="str">
        <f t="shared" si="44"/>
        <v/>
      </c>
      <c r="AY17" s="137" t="str">
        <f t="shared" si="12"/>
        <v/>
      </c>
      <c r="AZ17" s="137" t="str">
        <f t="shared" si="13"/>
        <v/>
      </c>
      <c r="BA17" s="137" t="str">
        <f t="shared" si="14"/>
        <v/>
      </c>
      <c r="BB17" s="137" t="str">
        <f t="shared" si="15"/>
        <v/>
      </c>
    </row>
    <row r="18" spans="1:54" x14ac:dyDescent="0.25">
      <c r="A18" s="137">
        <v>17</v>
      </c>
      <c r="C18" s="137">
        <f t="shared" si="16"/>
        <v>0</v>
      </c>
      <c r="D18" s="137">
        <f t="shared" si="17"/>
        <v>0</v>
      </c>
      <c r="E18" s="137">
        <f t="shared" si="18"/>
        <v>0</v>
      </c>
      <c r="F18" s="137">
        <f t="shared" si="19"/>
        <v>0</v>
      </c>
      <c r="G18" s="137">
        <f t="shared" si="48"/>
        <v>0</v>
      </c>
      <c r="H18" s="137">
        <f t="shared" si="1"/>
        <v>0</v>
      </c>
      <c r="I18" s="137">
        <f t="shared" si="49"/>
        <v>0</v>
      </c>
      <c r="J18" s="137">
        <f t="shared" si="2"/>
        <v>0</v>
      </c>
      <c r="K18" s="137">
        <f t="shared" si="50"/>
        <v>0</v>
      </c>
      <c r="L18" s="137">
        <f t="shared" si="3"/>
        <v>0</v>
      </c>
      <c r="M18" s="137">
        <f t="shared" si="51"/>
        <v>0</v>
      </c>
      <c r="N18" s="137">
        <f t="shared" si="4"/>
        <v>0</v>
      </c>
      <c r="O18" s="137" t="s">
        <v>32</v>
      </c>
      <c r="P18" s="137" t="s">
        <v>32</v>
      </c>
      <c r="R18" s="137">
        <f t="shared" si="23"/>
        <v>0</v>
      </c>
      <c r="S18" s="137">
        <v>17</v>
      </c>
      <c r="T18" s="137">
        <f t="shared" si="24"/>
        <v>0</v>
      </c>
      <c r="U18" s="137">
        <f t="shared" si="25"/>
        <v>0</v>
      </c>
      <c r="V18" s="137">
        <f t="shared" si="26"/>
        <v>0</v>
      </c>
      <c r="W18" s="137">
        <f t="shared" si="27"/>
        <v>0</v>
      </c>
      <c r="X18" s="137">
        <f t="shared" si="27"/>
        <v>0</v>
      </c>
      <c r="Y18" s="137">
        <f t="shared" si="27"/>
        <v>0</v>
      </c>
      <c r="Z18" s="137">
        <f t="shared" si="27"/>
        <v>0</v>
      </c>
      <c r="AA18" s="137">
        <f t="shared" si="28"/>
        <v>0</v>
      </c>
      <c r="AB18" s="137">
        <f t="shared" si="29"/>
        <v>0</v>
      </c>
      <c r="AC18" s="137">
        <f t="shared" si="30"/>
        <v>0</v>
      </c>
      <c r="AD18" s="137">
        <f t="shared" si="31"/>
        <v>0</v>
      </c>
      <c r="AE18" s="137">
        <f t="shared" si="32"/>
        <v>0</v>
      </c>
      <c r="AF18" s="137">
        <f t="shared" ref="AF18:AF25" si="64">ROUNDUP((AB18+X18)/16,0)*16-X18</f>
        <v>0</v>
      </c>
      <c r="AG18" s="137">
        <f t="shared" si="33"/>
        <v>0</v>
      </c>
      <c r="AH18" s="137">
        <f t="shared" si="33"/>
        <v>0</v>
      </c>
      <c r="AI18" s="137">
        <f t="shared" si="34"/>
        <v>0</v>
      </c>
      <c r="AJ18" s="137">
        <f t="shared" si="35"/>
        <v>0</v>
      </c>
      <c r="AK18" s="137">
        <f t="shared" si="36"/>
        <v>0</v>
      </c>
      <c r="AL18" s="137">
        <f t="shared" si="37"/>
        <v>0</v>
      </c>
      <c r="AM18" s="137">
        <f t="shared" si="38"/>
        <v>0</v>
      </c>
      <c r="AN18" s="137">
        <f t="shared" si="39"/>
        <v>0</v>
      </c>
      <c r="AO18" s="137">
        <f t="shared" ref="AO18:AP18" si="65">IF($P$7=2,ROUNDUP(Z45/2,0)*2,0)</f>
        <v>0</v>
      </c>
      <c r="AP18" s="137">
        <f t="shared" si="65"/>
        <v>0</v>
      </c>
      <c r="AR18" s="137" t="str">
        <f t="shared" si="9"/>
        <v/>
      </c>
      <c r="AS18" s="137" t="str">
        <f t="shared" si="10"/>
        <v/>
      </c>
      <c r="AT18" s="137" t="str">
        <f t="shared" si="11"/>
        <v/>
      </c>
      <c r="AU18" s="137" t="str">
        <f t="shared" si="41"/>
        <v/>
      </c>
      <c r="AV18" s="137" t="str">
        <f t="shared" si="42"/>
        <v/>
      </c>
      <c r="AW18" s="137" t="str">
        <f t="shared" si="43"/>
        <v/>
      </c>
      <c r="AX18" s="137" t="str">
        <f t="shared" si="44"/>
        <v/>
      </c>
      <c r="AY18" s="137" t="str">
        <f t="shared" si="12"/>
        <v/>
      </c>
      <c r="AZ18" s="137" t="str">
        <f t="shared" si="13"/>
        <v/>
      </c>
      <c r="BA18" s="137" t="str">
        <f t="shared" si="14"/>
        <v/>
      </c>
      <c r="BB18" s="137" t="str">
        <f t="shared" si="15"/>
        <v/>
      </c>
    </row>
    <row r="19" spans="1:54" x14ac:dyDescent="0.25">
      <c r="A19" s="137">
        <v>18</v>
      </c>
      <c r="C19" s="137">
        <f t="shared" si="16"/>
        <v>0</v>
      </c>
      <c r="D19" s="137">
        <f t="shared" si="17"/>
        <v>0</v>
      </c>
      <c r="E19" s="137">
        <f t="shared" si="18"/>
        <v>0</v>
      </c>
      <c r="F19" s="137">
        <f t="shared" si="19"/>
        <v>0</v>
      </c>
      <c r="G19" s="137">
        <f t="shared" si="48"/>
        <v>0</v>
      </c>
      <c r="H19" s="137">
        <f t="shared" si="1"/>
        <v>0</v>
      </c>
      <c r="I19" s="137">
        <f t="shared" si="49"/>
        <v>0</v>
      </c>
      <c r="J19" s="137">
        <f t="shared" si="2"/>
        <v>0</v>
      </c>
      <c r="K19" s="137">
        <f t="shared" si="50"/>
        <v>0</v>
      </c>
      <c r="L19" s="137">
        <f t="shared" si="3"/>
        <v>0</v>
      </c>
      <c r="M19" s="137">
        <f t="shared" si="51"/>
        <v>0</v>
      </c>
      <c r="N19" s="137">
        <f t="shared" si="4"/>
        <v>0</v>
      </c>
      <c r="O19" s="137" t="s">
        <v>9</v>
      </c>
      <c r="P19" s="137" t="s">
        <v>9</v>
      </c>
      <c r="R19" s="137">
        <f t="shared" si="23"/>
        <v>0</v>
      </c>
      <c r="S19" s="137">
        <v>18</v>
      </c>
      <c r="T19" s="137">
        <f t="shared" si="24"/>
        <v>0</v>
      </c>
      <c r="U19" s="137">
        <f t="shared" si="25"/>
        <v>0</v>
      </c>
      <c r="V19" s="137">
        <f t="shared" si="26"/>
        <v>0</v>
      </c>
      <c r="W19" s="137">
        <f t="shared" si="27"/>
        <v>0</v>
      </c>
      <c r="X19" s="137">
        <f t="shared" si="27"/>
        <v>0</v>
      </c>
      <c r="Y19" s="137">
        <f t="shared" si="27"/>
        <v>0</v>
      </c>
      <c r="Z19" s="137">
        <f t="shared" si="27"/>
        <v>0</v>
      </c>
      <c r="AA19" s="137">
        <f t="shared" si="28"/>
        <v>0</v>
      </c>
      <c r="AB19" s="137">
        <f t="shared" si="29"/>
        <v>0</v>
      </c>
      <c r="AC19" s="137">
        <f t="shared" si="30"/>
        <v>0</v>
      </c>
      <c r="AD19" s="137">
        <f t="shared" si="31"/>
        <v>0</v>
      </c>
      <c r="AE19" s="137">
        <f t="shared" si="32"/>
        <v>0</v>
      </c>
      <c r="AF19" s="137">
        <f t="shared" si="64"/>
        <v>0</v>
      </c>
      <c r="AG19" s="137">
        <f t="shared" si="33"/>
        <v>0</v>
      </c>
      <c r="AH19" s="137">
        <f t="shared" si="33"/>
        <v>0</v>
      </c>
      <c r="AI19" s="137">
        <f t="shared" si="34"/>
        <v>0</v>
      </c>
      <c r="AJ19" s="137">
        <f t="shared" si="35"/>
        <v>0</v>
      </c>
      <c r="AK19" s="137">
        <f t="shared" si="36"/>
        <v>0</v>
      </c>
      <c r="AL19" s="137">
        <f t="shared" si="37"/>
        <v>0</v>
      </c>
      <c r="AM19" s="137">
        <f t="shared" si="38"/>
        <v>0</v>
      </c>
      <c r="AN19" s="137">
        <f t="shared" si="39"/>
        <v>0</v>
      </c>
      <c r="AO19" s="137">
        <f t="shared" ref="AO19:AP19" si="66">IF($P$7=2,ROUNDUP(Z46/2,0)*2,0)</f>
        <v>0</v>
      </c>
      <c r="AP19" s="137">
        <f t="shared" si="66"/>
        <v>0</v>
      </c>
      <c r="AR19" s="137" t="str">
        <f t="shared" si="9"/>
        <v/>
      </c>
      <c r="AS19" s="137" t="str">
        <f t="shared" si="10"/>
        <v/>
      </c>
      <c r="AT19" s="137" t="str">
        <f t="shared" si="11"/>
        <v/>
      </c>
      <c r="AU19" s="137" t="str">
        <f t="shared" si="41"/>
        <v/>
      </c>
      <c r="AV19" s="137" t="str">
        <f t="shared" si="42"/>
        <v/>
      </c>
      <c r="AW19" s="137" t="str">
        <f t="shared" si="43"/>
        <v/>
      </c>
      <c r="AX19" s="137" t="str">
        <f t="shared" si="44"/>
        <v/>
      </c>
      <c r="AY19" s="137" t="str">
        <f t="shared" si="12"/>
        <v/>
      </c>
      <c r="AZ19" s="137" t="str">
        <f t="shared" si="13"/>
        <v/>
      </c>
      <c r="BA19" s="137" t="str">
        <f t="shared" si="14"/>
        <v/>
      </c>
      <c r="BB19" s="137" t="str">
        <f t="shared" si="15"/>
        <v/>
      </c>
    </row>
    <row r="20" spans="1:54" x14ac:dyDescent="0.25">
      <c r="A20" s="137">
        <v>19</v>
      </c>
      <c r="C20" s="137">
        <f t="shared" si="16"/>
        <v>0</v>
      </c>
      <c r="D20" s="137">
        <f t="shared" si="17"/>
        <v>0</v>
      </c>
      <c r="E20" s="137">
        <f t="shared" si="18"/>
        <v>0</v>
      </c>
      <c r="F20" s="137">
        <f t="shared" si="19"/>
        <v>0</v>
      </c>
      <c r="G20" s="137">
        <f t="shared" si="48"/>
        <v>0</v>
      </c>
      <c r="H20" s="137">
        <f t="shared" si="1"/>
        <v>0</v>
      </c>
      <c r="I20" s="137">
        <f t="shared" si="49"/>
        <v>0</v>
      </c>
      <c r="J20" s="137">
        <f t="shared" si="2"/>
        <v>0</v>
      </c>
      <c r="K20" s="137">
        <f t="shared" si="50"/>
        <v>0</v>
      </c>
      <c r="L20" s="137">
        <f t="shared" si="3"/>
        <v>0</v>
      </c>
      <c r="M20" s="137">
        <f t="shared" si="51"/>
        <v>0</v>
      </c>
      <c r="N20" s="137">
        <f t="shared" si="4"/>
        <v>0</v>
      </c>
      <c r="O20" s="137" t="s">
        <v>32</v>
      </c>
      <c r="P20" s="137" t="s">
        <v>32</v>
      </c>
      <c r="R20" s="137">
        <f t="shared" si="23"/>
        <v>0</v>
      </c>
      <c r="S20" s="137">
        <v>19</v>
      </c>
      <c r="T20" s="137">
        <f t="shared" si="24"/>
        <v>0</v>
      </c>
      <c r="U20" s="137">
        <f t="shared" si="25"/>
        <v>0</v>
      </c>
      <c r="V20" s="137">
        <f t="shared" si="26"/>
        <v>0</v>
      </c>
      <c r="W20" s="137">
        <f t="shared" si="27"/>
        <v>0</v>
      </c>
      <c r="X20" s="137">
        <f t="shared" si="27"/>
        <v>0</v>
      </c>
      <c r="Y20" s="137">
        <f t="shared" si="27"/>
        <v>0</v>
      </c>
      <c r="Z20" s="137">
        <f t="shared" si="27"/>
        <v>0</v>
      </c>
      <c r="AA20" s="137">
        <f t="shared" si="28"/>
        <v>0</v>
      </c>
      <c r="AB20" s="137">
        <f t="shared" si="29"/>
        <v>0</v>
      </c>
      <c r="AC20" s="137">
        <f t="shared" si="30"/>
        <v>0</v>
      </c>
      <c r="AD20" s="137">
        <f t="shared" si="31"/>
        <v>0</v>
      </c>
      <c r="AE20" s="137">
        <f t="shared" si="32"/>
        <v>0</v>
      </c>
      <c r="AF20" s="137">
        <f t="shared" si="64"/>
        <v>0</v>
      </c>
      <c r="AG20" s="137">
        <f t="shared" si="33"/>
        <v>0</v>
      </c>
      <c r="AH20" s="137">
        <f t="shared" si="33"/>
        <v>0</v>
      </c>
      <c r="AI20" s="137">
        <f t="shared" si="34"/>
        <v>0</v>
      </c>
      <c r="AJ20" s="137">
        <f t="shared" si="35"/>
        <v>0</v>
      </c>
      <c r="AK20" s="137">
        <f t="shared" si="36"/>
        <v>0</v>
      </c>
      <c r="AL20" s="137">
        <f t="shared" si="37"/>
        <v>0</v>
      </c>
      <c r="AM20" s="137">
        <f t="shared" si="38"/>
        <v>0</v>
      </c>
      <c r="AN20" s="137">
        <f t="shared" si="39"/>
        <v>0</v>
      </c>
      <c r="AO20" s="137">
        <f t="shared" ref="AO20:AP20" si="67">IF($P$7=2,ROUNDUP(Z47/2,0)*2,0)</f>
        <v>0</v>
      </c>
      <c r="AP20" s="137">
        <f t="shared" si="67"/>
        <v>0</v>
      </c>
      <c r="AR20" s="137" t="str">
        <f t="shared" si="9"/>
        <v/>
      </c>
      <c r="AS20" s="137" t="str">
        <f t="shared" si="10"/>
        <v/>
      </c>
      <c r="AT20" s="137" t="str">
        <f t="shared" si="11"/>
        <v/>
      </c>
      <c r="AU20" s="137" t="str">
        <f t="shared" si="41"/>
        <v/>
      </c>
      <c r="AV20" s="137" t="str">
        <f t="shared" si="42"/>
        <v/>
      </c>
      <c r="AW20" s="137" t="str">
        <f t="shared" si="43"/>
        <v/>
      </c>
      <c r="AX20" s="137" t="str">
        <f t="shared" si="44"/>
        <v/>
      </c>
      <c r="AY20" s="137" t="str">
        <f t="shared" si="12"/>
        <v/>
      </c>
      <c r="AZ20" s="137" t="str">
        <f t="shared" si="13"/>
        <v/>
      </c>
      <c r="BA20" s="137" t="str">
        <f t="shared" si="14"/>
        <v/>
      </c>
      <c r="BB20" s="137" t="str">
        <f t="shared" si="15"/>
        <v/>
      </c>
    </row>
    <row r="21" spans="1:54" x14ac:dyDescent="0.25">
      <c r="A21" s="137">
        <v>20</v>
      </c>
      <c r="C21" s="137">
        <f t="shared" si="16"/>
        <v>0</v>
      </c>
      <c r="D21" s="137">
        <f t="shared" si="17"/>
        <v>0</v>
      </c>
      <c r="E21" s="137">
        <f t="shared" si="18"/>
        <v>0</v>
      </c>
      <c r="F21" s="137">
        <f t="shared" si="19"/>
        <v>0</v>
      </c>
      <c r="G21" s="137">
        <f t="shared" si="48"/>
        <v>0</v>
      </c>
      <c r="H21" s="137">
        <f t="shared" si="1"/>
        <v>0</v>
      </c>
      <c r="I21" s="137">
        <f t="shared" si="49"/>
        <v>0</v>
      </c>
      <c r="J21" s="137">
        <f t="shared" si="2"/>
        <v>0</v>
      </c>
      <c r="K21" s="137">
        <f t="shared" si="50"/>
        <v>0</v>
      </c>
      <c r="L21" s="137">
        <f t="shared" si="3"/>
        <v>0</v>
      </c>
      <c r="M21" s="137">
        <f t="shared" si="51"/>
        <v>0</v>
      </c>
      <c r="N21" s="137">
        <f t="shared" si="4"/>
        <v>0</v>
      </c>
      <c r="O21" s="137" t="s">
        <v>9</v>
      </c>
      <c r="P21" s="137" t="s">
        <v>9</v>
      </c>
      <c r="R21" s="137">
        <f t="shared" si="23"/>
        <v>0</v>
      </c>
      <c r="S21" s="137">
        <v>20</v>
      </c>
      <c r="T21" s="137">
        <f t="shared" si="24"/>
        <v>0</v>
      </c>
      <c r="U21" s="137">
        <f t="shared" si="25"/>
        <v>0</v>
      </c>
      <c r="V21" s="137">
        <f t="shared" si="26"/>
        <v>0</v>
      </c>
      <c r="W21" s="137">
        <f t="shared" si="27"/>
        <v>0</v>
      </c>
      <c r="X21" s="137">
        <f t="shared" si="27"/>
        <v>0</v>
      </c>
      <c r="Y21" s="137">
        <f t="shared" si="27"/>
        <v>0</v>
      </c>
      <c r="Z21" s="137">
        <f t="shared" si="27"/>
        <v>0</v>
      </c>
      <c r="AA21" s="137">
        <f t="shared" si="28"/>
        <v>0</v>
      </c>
      <c r="AB21" s="137">
        <f t="shared" si="29"/>
        <v>0</v>
      </c>
      <c r="AC21" s="137">
        <f t="shared" si="30"/>
        <v>0</v>
      </c>
      <c r="AD21" s="137">
        <f t="shared" si="31"/>
        <v>0</v>
      </c>
      <c r="AE21" s="137">
        <f t="shared" si="32"/>
        <v>0</v>
      </c>
      <c r="AF21" s="137">
        <f t="shared" si="64"/>
        <v>0</v>
      </c>
      <c r="AG21" s="137">
        <f t="shared" si="33"/>
        <v>0</v>
      </c>
      <c r="AH21" s="137">
        <f t="shared" si="33"/>
        <v>0</v>
      </c>
      <c r="AI21" s="137">
        <f t="shared" si="34"/>
        <v>0</v>
      </c>
      <c r="AJ21" s="137">
        <f t="shared" si="35"/>
        <v>0</v>
      </c>
      <c r="AK21" s="137">
        <f t="shared" si="36"/>
        <v>0</v>
      </c>
      <c r="AL21" s="137">
        <f t="shared" si="37"/>
        <v>0</v>
      </c>
      <c r="AM21" s="137">
        <f t="shared" si="38"/>
        <v>0</v>
      </c>
      <c r="AN21" s="137">
        <f t="shared" si="39"/>
        <v>0</v>
      </c>
      <c r="AO21" s="137">
        <f t="shared" ref="AO21:AP21" si="68">IF($P$7=2,ROUNDUP(Z48/2,0)*2,0)</f>
        <v>0</v>
      </c>
      <c r="AP21" s="137">
        <f t="shared" si="68"/>
        <v>0</v>
      </c>
      <c r="AR21" s="137" t="str">
        <f t="shared" si="9"/>
        <v/>
      </c>
      <c r="AS21" s="137" t="str">
        <f t="shared" si="10"/>
        <v/>
      </c>
      <c r="AT21" s="137" t="str">
        <f t="shared" si="11"/>
        <v/>
      </c>
      <c r="AU21" s="137" t="str">
        <f t="shared" si="41"/>
        <v/>
      </c>
      <c r="AV21" s="137" t="str">
        <f t="shared" si="42"/>
        <v/>
      </c>
      <c r="AW21" s="137" t="str">
        <f t="shared" si="43"/>
        <v/>
      </c>
      <c r="AX21" s="137" t="str">
        <f t="shared" si="44"/>
        <v/>
      </c>
      <c r="AY21" s="137" t="str">
        <f t="shared" si="12"/>
        <v/>
      </c>
      <c r="AZ21" s="137" t="str">
        <f t="shared" si="13"/>
        <v/>
      </c>
      <c r="BA21" s="137" t="str">
        <f t="shared" si="14"/>
        <v/>
      </c>
      <c r="BB21" s="137" t="str">
        <f t="shared" si="15"/>
        <v/>
      </c>
    </row>
    <row r="22" spans="1:54" x14ac:dyDescent="0.25">
      <c r="A22" s="137">
        <v>21</v>
      </c>
      <c r="C22" s="137">
        <f t="shared" si="16"/>
        <v>0</v>
      </c>
      <c r="D22" s="137">
        <f t="shared" si="17"/>
        <v>0</v>
      </c>
      <c r="E22" s="137">
        <f t="shared" si="18"/>
        <v>0</v>
      </c>
      <c r="F22" s="137">
        <f t="shared" si="19"/>
        <v>0</v>
      </c>
      <c r="G22" s="137">
        <f t="shared" si="48"/>
        <v>0</v>
      </c>
      <c r="H22" s="137">
        <f t="shared" si="1"/>
        <v>0</v>
      </c>
      <c r="I22" s="137">
        <f t="shared" si="49"/>
        <v>0</v>
      </c>
      <c r="J22" s="137">
        <f t="shared" si="2"/>
        <v>0</v>
      </c>
      <c r="K22" s="137">
        <f t="shared" si="50"/>
        <v>0</v>
      </c>
      <c r="L22" s="137">
        <f t="shared" si="3"/>
        <v>0</v>
      </c>
      <c r="M22" s="137">
        <f t="shared" si="51"/>
        <v>0</v>
      </c>
      <c r="N22" s="137">
        <f t="shared" si="4"/>
        <v>0</v>
      </c>
      <c r="O22" s="137" t="s">
        <v>32</v>
      </c>
      <c r="P22" s="137" t="s">
        <v>32</v>
      </c>
      <c r="R22" s="137">
        <f t="shared" si="23"/>
        <v>0</v>
      </c>
      <c r="S22" s="137">
        <v>21</v>
      </c>
      <c r="T22" s="137">
        <f t="shared" si="24"/>
        <v>0</v>
      </c>
      <c r="U22" s="137">
        <f t="shared" si="25"/>
        <v>0</v>
      </c>
      <c r="V22" s="137">
        <f t="shared" si="26"/>
        <v>0</v>
      </c>
      <c r="W22" s="137">
        <f t="shared" si="27"/>
        <v>0</v>
      </c>
      <c r="X22" s="137">
        <f t="shared" si="27"/>
        <v>0</v>
      </c>
      <c r="Y22" s="137">
        <f t="shared" si="27"/>
        <v>0</v>
      </c>
      <c r="Z22" s="137">
        <f t="shared" si="27"/>
        <v>0</v>
      </c>
      <c r="AA22" s="137">
        <f t="shared" si="28"/>
        <v>0</v>
      </c>
      <c r="AB22" s="137">
        <f t="shared" si="29"/>
        <v>0</v>
      </c>
      <c r="AC22" s="137">
        <f t="shared" si="30"/>
        <v>0</v>
      </c>
      <c r="AD22" s="137">
        <f t="shared" si="31"/>
        <v>0</v>
      </c>
      <c r="AE22" s="137">
        <f t="shared" si="32"/>
        <v>0</v>
      </c>
      <c r="AF22" s="137">
        <f t="shared" si="64"/>
        <v>0</v>
      </c>
      <c r="AG22" s="137">
        <f t="shared" si="33"/>
        <v>0</v>
      </c>
      <c r="AH22" s="137">
        <f t="shared" si="33"/>
        <v>0</v>
      </c>
      <c r="AI22" s="137">
        <f t="shared" si="34"/>
        <v>0</v>
      </c>
      <c r="AJ22" s="137">
        <f t="shared" si="35"/>
        <v>0</v>
      </c>
      <c r="AK22" s="137">
        <f t="shared" si="36"/>
        <v>0</v>
      </c>
      <c r="AL22" s="137">
        <f t="shared" si="37"/>
        <v>0</v>
      </c>
      <c r="AM22" s="137">
        <f t="shared" si="38"/>
        <v>0</v>
      </c>
      <c r="AN22" s="137">
        <f t="shared" si="39"/>
        <v>0</v>
      </c>
      <c r="AO22" s="137">
        <f t="shared" ref="AO22:AP22" si="69">IF($P$7=2,ROUNDUP(Z49/2,0)*2,0)</f>
        <v>0</v>
      </c>
      <c r="AP22" s="137">
        <f t="shared" si="69"/>
        <v>0</v>
      </c>
      <c r="AR22" s="137" t="str">
        <f t="shared" si="9"/>
        <v/>
      </c>
      <c r="AS22" s="137" t="str">
        <f t="shared" si="10"/>
        <v/>
      </c>
      <c r="AT22" s="137" t="str">
        <f t="shared" si="11"/>
        <v/>
      </c>
      <c r="AU22" s="137" t="str">
        <f t="shared" si="41"/>
        <v/>
      </c>
      <c r="AV22" s="137" t="str">
        <f t="shared" si="42"/>
        <v/>
      </c>
      <c r="AW22" s="137" t="str">
        <f t="shared" si="43"/>
        <v/>
      </c>
      <c r="AX22" s="137" t="str">
        <f t="shared" si="44"/>
        <v/>
      </c>
      <c r="AY22" s="137" t="str">
        <f t="shared" si="12"/>
        <v/>
      </c>
      <c r="AZ22" s="137" t="str">
        <f t="shared" si="13"/>
        <v/>
      </c>
      <c r="BA22" s="137" t="str">
        <f t="shared" si="14"/>
        <v/>
      </c>
      <c r="BB22" s="137" t="str">
        <f t="shared" si="15"/>
        <v/>
      </c>
    </row>
    <row r="23" spans="1:54" x14ac:dyDescent="0.25">
      <c r="A23" s="137">
        <v>22</v>
      </c>
      <c r="C23" s="137">
        <f t="shared" si="16"/>
        <v>0</v>
      </c>
      <c r="D23" s="137">
        <f t="shared" si="17"/>
        <v>0</v>
      </c>
      <c r="E23" s="137">
        <f t="shared" si="18"/>
        <v>0</v>
      </c>
      <c r="F23" s="137">
        <f t="shared" si="19"/>
        <v>0</v>
      </c>
      <c r="G23" s="137">
        <f t="shared" si="48"/>
        <v>0</v>
      </c>
      <c r="H23" s="137">
        <f t="shared" si="1"/>
        <v>0</v>
      </c>
      <c r="I23" s="137">
        <f t="shared" si="49"/>
        <v>0</v>
      </c>
      <c r="J23" s="137">
        <f t="shared" si="2"/>
        <v>0</v>
      </c>
      <c r="K23" s="137">
        <f t="shared" si="50"/>
        <v>0</v>
      </c>
      <c r="L23" s="137">
        <f t="shared" si="3"/>
        <v>0</v>
      </c>
      <c r="M23" s="137">
        <f t="shared" si="51"/>
        <v>0</v>
      </c>
      <c r="N23" s="137">
        <f t="shared" si="4"/>
        <v>0</v>
      </c>
      <c r="P23" s="137" t="s">
        <v>9</v>
      </c>
      <c r="R23" s="137">
        <f t="shared" si="23"/>
        <v>0</v>
      </c>
      <c r="S23" s="137">
        <v>22</v>
      </c>
      <c r="T23" s="137">
        <f t="shared" si="24"/>
        <v>0</v>
      </c>
      <c r="U23" s="137">
        <f t="shared" si="25"/>
        <v>0</v>
      </c>
      <c r="V23" s="137">
        <f t="shared" si="26"/>
        <v>0</v>
      </c>
      <c r="W23" s="137">
        <f t="shared" si="27"/>
        <v>0</v>
      </c>
      <c r="X23" s="137">
        <f t="shared" si="27"/>
        <v>0</v>
      </c>
      <c r="Y23" s="137">
        <f t="shared" si="27"/>
        <v>0</v>
      </c>
      <c r="Z23" s="137">
        <f t="shared" si="27"/>
        <v>0</v>
      </c>
      <c r="AA23" s="137">
        <f t="shared" si="28"/>
        <v>0</v>
      </c>
      <c r="AB23" s="137">
        <f t="shared" si="29"/>
        <v>0</v>
      </c>
      <c r="AC23" s="137">
        <f t="shared" si="30"/>
        <v>0</v>
      </c>
      <c r="AD23" s="137">
        <f t="shared" si="31"/>
        <v>0</v>
      </c>
      <c r="AE23" s="137">
        <f t="shared" si="32"/>
        <v>0</v>
      </c>
      <c r="AF23" s="137">
        <f t="shared" si="64"/>
        <v>0</v>
      </c>
      <c r="AG23" s="137">
        <f t="shared" si="33"/>
        <v>0</v>
      </c>
      <c r="AH23" s="137">
        <f t="shared" si="33"/>
        <v>0</v>
      </c>
      <c r="AI23" s="137">
        <f t="shared" si="34"/>
        <v>0</v>
      </c>
      <c r="AJ23" s="137">
        <f t="shared" si="35"/>
        <v>0</v>
      </c>
      <c r="AK23" s="137">
        <f t="shared" si="36"/>
        <v>0</v>
      </c>
      <c r="AL23" s="137">
        <f t="shared" si="37"/>
        <v>0</v>
      </c>
      <c r="AM23" s="137">
        <f t="shared" si="38"/>
        <v>0</v>
      </c>
      <c r="AN23" s="137">
        <f t="shared" si="39"/>
        <v>0</v>
      </c>
      <c r="AO23" s="137">
        <f t="shared" ref="AO23:AP23" si="70">IF($P$7=2,ROUNDUP(Z50/2,0)*2,0)</f>
        <v>0</v>
      </c>
      <c r="AP23" s="137">
        <f t="shared" si="70"/>
        <v>0</v>
      </c>
      <c r="AR23" s="137" t="str">
        <f t="shared" si="9"/>
        <v/>
      </c>
      <c r="AS23" s="137" t="str">
        <f t="shared" si="10"/>
        <v/>
      </c>
      <c r="AT23" s="137" t="str">
        <f t="shared" si="11"/>
        <v/>
      </c>
      <c r="AU23" s="137" t="str">
        <f t="shared" si="41"/>
        <v/>
      </c>
      <c r="AV23" s="137" t="str">
        <f t="shared" si="42"/>
        <v/>
      </c>
      <c r="AW23" s="137" t="str">
        <f t="shared" si="43"/>
        <v/>
      </c>
      <c r="AX23" s="137" t="str">
        <f t="shared" si="44"/>
        <v/>
      </c>
      <c r="AY23" s="137" t="str">
        <f t="shared" si="12"/>
        <v/>
      </c>
      <c r="AZ23" s="137" t="str">
        <f t="shared" si="13"/>
        <v/>
      </c>
      <c r="BA23" s="137" t="str">
        <f t="shared" si="14"/>
        <v/>
      </c>
      <c r="BB23" s="137" t="str">
        <f t="shared" si="15"/>
        <v/>
      </c>
    </row>
    <row r="24" spans="1:54" x14ac:dyDescent="0.25">
      <c r="A24" s="137">
        <v>23</v>
      </c>
      <c r="C24" s="137">
        <f t="shared" si="16"/>
        <v>0</v>
      </c>
      <c r="D24" s="137">
        <f t="shared" si="17"/>
        <v>0</v>
      </c>
      <c r="E24" s="137">
        <f t="shared" si="18"/>
        <v>0</v>
      </c>
      <c r="F24" s="137">
        <f t="shared" si="19"/>
        <v>0</v>
      </c>
      <c r="G24" s="137">
        <f t="shared" si="48"/>
        <v>0</v>
      </c>
      <c r="H24" s="137">
        <f t="shared" si="1"/>
        <v>0</v>
      </c>
      <c r="I24" s="137">
        <f t="shared" si="49"/>
        <v>0</v>
      </c>
      <c r="J24" s="137">
        <f t="shared" si="2"/>
        <v>0</v>
      </c>
      <c r="K24" s="137">
        <f t="shared" si="50"/>
        <v>0</v>
      </c>
      <c r="L24" s="137">
        <f t="shared" si="3"/>
        <v>0</v>
      </c>
      <c r="M24" s="137">
        <f t="shared" si="51"/>
        <v>0</v>
      </c>
      <c r="N24" s="137">
        <f t="shared" si="4"/>
        <v>0</v>
      </c>
      <c r="P24" s="137" t="s">
        <v>32</v>
      </c>
      <c r="R24" s="137">
        <f t="shared" si="23"/>
        <v>0</v>
      </c>
      <c r="S24" s="137">
        <v>23</v>
      </c>
      <c r="T24" s="137">
        <f t="shared" si="24"/>
        <v>0</v>
      </c>
      <c r="U24" s="137">
        <f t="shared" si="25"/>
        <v>0</v>
      </c>
      <c r="V24" s="137">
        <f t="shared" si="26"/>
        <v>0</v>
      </c>
      <c r="W24" s="137">
        <f t="shared" si="27"/>
        <v>0</v>
      </c>
      <c r="X24" s="137">
        <f t="shared" si="27"/>
        <v>0</v>
      </c>
      <c r="Y24" s="137">
        <f t="shared" si="27"/>
        <v>0</v>
      </c>
      <c r="Z24" s="137">
        <f t="shared" si="27"/>
        <v>0</v>
      </c>
      <c r="AA24" s="137">
        <f t="shared" si="28"/>
        <v>0</v>
      </c>
      <c r="AB24" s="137">
        <f t="shared" si="29"/>
        <v>0</v>
      </c>
      <c r="AC24" s="137">
        <f t="shared" si="30"/>
        <v>0</v>
      </c>
      <c r="AD24" s="137">
        <f t="shared" si="31"/>
        <v>0</v>
      </c>
      <c r="AE24" s="137">
        <f t="shared" si="32"/>
        <v>0</v>
      </c>
      <c r="AF24" s="137">
        <f t="shared" si="64"/>
        <v>0</v>
      </c>
      <c r="AG24" s="137">
        <f t="shared" si="33"/>
        <v>0</v>
      </c>
      <c r="AH24" s="137">
        <f t="shared" si="33"/>
        <v>0</v>
      </c>
      <c r="AI24" s="137">
        <f t="shared" si="34"/>
        <v>0</v>
      </c>
      <c r="AJ24" s="137">
        <f t="shared" si="35"/>
        <v>0</v>
      </c>
      <c r="AK24" s="137">
        <f t="shared" si="36"/>
        <v>0</v>
      </c>
      <c r="AL24" s="137">
        <f t="shared" si="37"/>
        <v>0</v>
      </c>
      <c r="AM24" s="137">
        <f t="shared" si="38"/>
        <v>0</v>
      </c>
      <c r="AN24" s="137">
        <f t="shared" si="39"/>
        <v>0</v>
      </c>
      <c r="AO24" s="137">
        <f t="shared" ref="AO24:AP24" si="71">IF($P$7=2,ROUNDUP(Z51/2,0)*2,0)</f>
        <v>0</v>
      </c>
      <c r="AP24" s="137">
        <f t="shared" si="71"/>
        <v>0</v>
      </c>
      <c r="AR24" s="137" t="str">
        <f t="shared" si="9"/>
        <v/>
      </c>
      <c r="AS24" s="137" t="str">
        <f t="shared" si="10"/>
        <v/>
      </c>
      <c r="AT24" s="137" t="str">
        <f t="shared" si="11"/>
        <v/>
      </c>
      <c r="AU24" s="137" t="str">
        <f t="shared" si="41"/>
        <v/>
      </c>
      <c r="AV24" s="137" t="str">
        <f t="shared" si="42"/>
        <v/>
      </c>
      <c r="AW24" s="137" t="str">
        <f t="shared" si="43"/>
        <v/>
      </c>
      <c r="AX24" s="137" t="str">
        <f t="shared" si="44"/>
        <v/>
      </c>
      <c r="AY24" s="137" t="str">
        <f t="shared" si="12"/>
        <v/>
      </c>
      <c r="AZ24" s="137" t="str">
        <f t="shared" si="13"/>
        <v/>
      </c>
      <c r="BA24" s="137" t="str">
        <f t="shared" si="14"/>
        <v/>
      </c>
      <c r="BB24" s="137" t="str">
        <f t="shared" si="15"/>
        <v/>
      </c>
    </row>
    <row r="25" spans="1:54" x14ac:dyDescent="0.25">
      <c r="A25" s="137">
        <v>24</v>
      </c>
      <c r="C25" s="137">
        <f t="shared" si="16"/>
        <v>0</v>
      </c>
      <c r="D25" s="137">
        <f t="shared" si="17"/>
        <v>0</v>
      </c>
      <c r="E25" s="137">
        <f t="shared" si="18"/>
        <v>0</v>
      </c>
      <c r="F25" s="137">
        <f t="shared" si="19"/>
        <v>0</v>
      </c>
      <c r="G25" s="137">
        <f t="shared" si="48"/>
        <v>0</v>
      </c>
      <c r="H25" s="137">
        <f t="shared" si="1"/>
        <v>0</v>
      </c>
      <c r="I25" s="137">
        <f t="shared" si="49"/>
        <v>0</v>
      </c>
      <c r="J25" s="137">
        <f t="shared" si="2"/>
        <v>0</v>
      </c>
      <c r="K25" s="137">
        <f t="shared" si="50"/>
        <v>0</v>
      </c>
      <c r="L25" s="137">
        <f t="shared" si="3"/>
        <v>0</v>
      </c>
      <c r="M25" s="137">
        <f t="shared" si="51"/>
        <v>0</v>
      </c>
      <c r="N25" s="137">
        <f t="shared" si="4"/>
        <v>0</v>
      </c>
      <c r="R25" s="137">
        <f t="shared" si="23"/>
        <v>0</v>
      </c>
      <c r="S25" s="137">
        <v>24</v>
      </c>
      <c r="T25" s="137">
        <f t="shared" si="24"/>
        <v>0</v>
      </c>
      <c r="U25" s="137">
        <f t="shared" si="25"/>
        <v>0</v>
      </c>
      <c r="V25" s="137">
        <f t="shared" si="26"/>
        <v>0</v>
      </c>
      <c r="W25" s="137">
        <f t="shared" si="27"/>
        <v>0</v>
      </c>
      <c r="X25" s="137">
        <f t="shared" si="27"/>
        <v>0</v>
      </c>
      <c r="Y25" s="137">
        <f t="shared" si="27"/>
        <v>0</v>
      </c>
      <c r="Z25" s="137">
        <f t="shared" si="27"/>
        <v>0</v>
      </c>
      <c r="AA25" s="137">
        <f t="shared" si="28"/>
        <v>0</v>
      </c>
      <c r="AB25" s="137">
        <f t="shared" si="29"/>
        <v>0</v>
      </c>
      <c r="AC25" s="137">
        <f t="shared" si="30"/>
        <v>0</v>
      </c>
      <c r="AD25" s="137">
        <f t="shared" si="31"/>
        <v>0</v>
      </c>
      <c r="AE25" s="137">
        <f t="shared" si="32"/>
        <v>0</v>
      </c>
      <c r="AF25" s="137">
        <f t="shared" si="64"/>
        <v>0</v>
      </c>
      <c r="AG25" s="137">
        <f t="shared" si="33"/>
        <v>0</v>
      </c>
      <c r="AH25" s="137">
        <f t="shared" si="33"/>
        <v>0</v>
      </c>
      <c r="AI25" s="137">
        <f t="shared" si="34"/>
        <v>0</v>
      </c>
      <c r="AJ25" s="137">
        <f t="shared" si="35"/>
        <v>0</v>
      </c>
      <c r="AK25" s="137">
        <f t="shared" si="36"/>
        <v>0</v>
      </c>
      <c r="AL25" s="137">
        <f t="shared" si="37"/>
        <v>0</v>
      </c>
      <c r="AM25" s="137">
        <f t="shared" si="38"/>
        <v>0</v>
      </c>
      <c r="AN25" s="137">
        <f t="shared" si="39"/>
        <v>0</v>
      </c>
      <c r="AO25" s="137">
        <f t="shared" ref="AO25:AP25" si="72">IF($P$7=2,ROUNDUP(Z52/2,0)*2,0)</f>
        <v>0</v>
      </c>
      <c r="AP25" s="137">
        <f t="shared" si="72"/>
        <v>0</v>
      </c>
      <c r="AR25" s="137" t="str">
        <f t="shared" si="9"/>
        <v/>
      </c>
      <c r="AS25" s="137" t="str">
        <f>IF(V52=0,"",IF($P$7=2,V52,""))</f>
        <v/>
      </c>
      <c r="AT25" s="137" t="str">
        <f t="shared" ref="AT25" si="73">IF(W52=0,"",IF($P$7=2,W52,""))</f>
        <v/>
      </c>
      <c r="AU25" s="137" t="str">
        <f t="shared" si="41"/>
        <v/>
      </c>
      <c r="AV25" s="137" t="str">
        <f t="shared" si="42"/>
        <v/>
      </c>
      <c r="AW25" s="137" t="str">
        <f t="shared" si="43"/>
        <v/>
      </c>
      <c r="AX25" s="137" t="str">
        <f t="shared" si="44"/>
        <v/>
      </c>
      <c r="AY25" s="137" t="str">
        <f>IF(G25=0,"",IF($P$7=2,CONCATENATE("DI:", G25,"-",H25),""))</f>
        <v/>
      </c>
      <c r="AZ25" s="137" t="str">
        <f>IF(I25=0,"",IF($P$7=2,CONCATENATE("DO:",I25,"-",J25),""))</f>
        <v/>
      </c>
      <c r="BA25" s="137" t="str">
        <f>IF(K25=0,"",IF($P$7=2,CONCATENATE("AI:", K25,"-",L25),""))</f>
        <v/>
      </c>
      <c r="BB25" s="137" t="str">
        <f>IF(M25=0,"",IF($P$7=2,CONCATENATE("AO:", M25,"-",N25),""))</f>
        <v/>
      </c>
    </row>
    <row r="26" spans="1:54" x14ac:dyDescent="0.25">
      <c r="C26" s="137">
        <f>SUM(C2:C25)</f>
        <v>624</v>
      </c>
      <c r="D26" s="137">
        <f>SUM(D2:D25)</f>
        <v>608</v>
      </c>
      <c r="E26" s="137">
        <f>SUM(E2:E25)</f>
        <v>22</v>
      </c>
      <c r="F26" s="137">
        <f>SUM(F2:F25)</f>
        <v>24</v>
      </c>
      <c r="AI26" s="137">
        <f>SUM(AI2:AI25)</f>
        <v>624</v>
      </c>
      <c r="AJ26" s="137">
        <f t="shared" ref="AJ26:AP26" si="74">SUM(AJ2:AJ25)</f>
        <v>608</v>
      </c>
      <c r="AK26" s="137">
        <f t="shared" si="74"/>
        <v>22</v>
      </c>
      <c r="AL26" s="137">
        <f t="shared" si="74"/>
        <v>24</v>
      </c>
      <c r="AM26" s="137">
        <f t="shared" si="74"/>
        <v>0</v>
      </c>
      <c r="AN26" s="137">
        <f t="shared" si="74"/>
        <v>0</v>
      </c>
      <c r="AO26" s="137">
        <f t="shared" si="74"/>
        <v>0</v>
      </c>
      <c r="AP26" s="137">
        <f t="shared" si="74"/>
        <v>0</v>
      </c>
    </row>
    <row r="27" spans="1:54" x14ac:dyDescent="0.25">
      <c r="C27" s="137">
        <f>C26/8+E26*2</f>
        <v>122</v>
      </c>
      <c r="D27" s="137">
        <f>D26/8+F2682</f>
        <v>76</v>
      </c>
    </row>
    <row r="29" spans="1:54" x14ac:dyDescent="0.25">
      <c r="O29" s="139"/>
      <c r="P29" s="137">
        <f>'CONTROL CONFIG'!T14</f>
        <v>1024</v>
      </c>
      <c r="U29" s="137">
        <f>'CONTROL CONFIG'!C14</f>
        <v>1</v>
      </c>
      <c r="V29" s="137" t="str">
        <f>'CONTROL CONFIG'!D14</f>
        <v>CP01</v>
      </c>
      <c r="W29" s="137" t="str">
        <f>'CONTROL CONFIG'!E14</f>
        <v>CONTROL PANEL No.1</v>
      </c>
      <c r="X29" s="137">
        <f>'CONTROL CONFIG'!F14</f>
        <v>61</v>
      </c>
      <c r="Y29" s="137">
        <f>'CONTROL CONFIG'!G14</f>
        <v>17</v>
      </c>
      <c r="Z29" s="137">
        <f>'CONTROL CONFIG'!H14</f>
        <v>3</v>
      </c>
      <c r="AA29" s="137">
        <f>'CONTROL CONFIG'!I14</f>
        <v>4</v>
      </c>
      <c r="AD29" s="137">
        <f>IF(U2=0,"",U2)</f>
        <v>1</v>
      </c>
      <c r="AE29" s="137" t="str">
        <f t="shared" ref="AE29:AE33" si="75">IF(V29=0,"",IF($P$7=1,V29,""))</f>
        <v>CP01</v>
      </c>
      <c r="AF29" s="137" t="str">
        <f t="shared" ref="AF29:AF33" si="76">IF(W29=0,"",IF($P$7=1,W29,""))</f>
        <v>CONTROL PANEL No.1</v>
      </c>
      <c r="AG29" s="137">
        <f t="shared" ref="AG29:AG51" si="77">IF(X29=0,"",IF($P$7=1,X29,""))</f>
        <v>61</v>
      </c>
      <c r="AH29" s="137">
        <f t="shared" ref="AH29:AH51" si="78">IF(Y29=0,"",IF($P$7=1,Y29,""))</f>
        <v>17</v>
      </c>
      <c r="AI29" s="137">
        <f t="shared" ref="AI29:AI51" si="79">IF(Z29=0,"",IF($P$7=1,Z29,""))</f>
        <v>3</v>
      </c>
      <c r="AJ29" s="137">
        <f t="shared" ref="AJ29:AJ51" si="80">IF(AA29=0,"",IF($P$7=1,AA29,""))</f>
        <v>4</v>
      </c>
      <c r="AK29" s="137">
        <f t="shared" ref="AK29:AK51" si="81">IF(AE2=0,"",IF($P$7=1,AE2,""))</f>
        <v>19</v>
      </c>
      <c r="AL29" s="137">
        <f t="shared" ref="AL29:AL51" si="82">IF(AF2=0,"",IF($P$7=1,AF2,""))</f>
        <v>15</v>
      </c>
      <c r="AM29" s="137">
        <f t="shared" ref="AM29:AM51" si="83">IF(AG2=0,"",IF($P$7=1,AG2,""))</f>
        <v>1</v>
      </c>
      <c r="AN29" s="137">
        <f t="shared" ref="AN29:AN51" si="84">IF(AH2=0,"",IF($P$7=1,AH2,""))</f>
        <v>2</v>
      </c>
      <c r="AO29" s="137">
        <f t="shared" ref="AO29:AO51" si="85">IF(AI2=0,"",IF($P$7=1,AI2,""))</f>
        <v>80</v>
      </c>
      <c r="AP29" s="137">
        <f t="shared" ref="AP29:AP51" si="86">IF(AJ2=0,"",IF($P$7=1,AJ2,""))</f>
        <v>32</v>
      </c>
      <c r="AQ29" s="137">
        <f t="shared" ref="AQ29:AQ51" si="87">IF(AK2=0,"",IF($P$7=1,AK2,""))</f>
        <v>4</v>
      </c>
      <c r="AR29" s="137">
        <f t="shared" ref="AR29:AR51" si="88">IF(AL2=0,"",IF($P$7=1,AL2,""))</f>
        <v>6</v>
      </c>
      <c r="AS29" s="137" t="str">
        <f t="shared" ref="AS29:AS51" si="89">IF(G2=0,"",IF($P$7=1,CONCATENATE("DI:", G2,"-",H2),""))</f>
        <v>DI:I4.0-I13.7</v>
      </c>
      <c r="AT29" s="137" t="str">
        <f t="shared" ref="AT29:AT51" si="90">IF(I2=0,"",IF($P$7=1,CONCATENATE("DO:",I2,"-",J2),""))</f>
        <v>DO:Q4.0-Q7.7</v>
      </c>
      <c r="AU29" s="137" t="str">
        <f t="shared" ref="AU29:AU51" si="91">IF(K2=0,"",IF($P$7=1,CONCATENATE("AI:", K2,"-",L2),""))</f>
        <v>AI:IW512-IW518</v>
      </c>
      <c r="AV29" s="137" t="str">
        <f t="shared" ref="AV29:AV51" si="92">IF(M2=0,"",IF($P$7=1,CONCATENATE("AO:", M2,"-",N2),""))</f>
        <v>AO:QW512-QW522</v>
      </c>
    </row>
    <row r="30" spans="1:54" x14ac:dyDescent="0.25">
      <c r="A30" s="137">
        <v>1</v>
      </c>
      <c r="B30" s="138">
        <f>P30</f>
        <v>4</v>
      </c>
      <c r="C30" s="138">
        <f t="shared" ref="C30:C53" si="93">ROUND(C2/8+B30-1,0)</f>
        <v>13</v>
      </c>
      <c r="D30" s="138">
        <f>ROUND(MAX((C2/8)*(1+$Q$1/100),C2/8+$Q$2/8)+B30-1+0.5,0)</f>
        <v>18</v>
      </c>
      <c r="E30" s="138">
        <f>P31</f>
        <v>4</v>
      </c>
      <c r="F30" s="138">
        <f t="shared" ref="F30:F53" si="94">D2/8+E30-1</f>
        <v>7</v>
      </c>
      <c r="G30" s="138">
        <f>ROUND(MAX((D2/8)*(1+$Q$1/100),D2/8+$Q$2/8)+E30-1+0.5,0)</f>
        <v>12</v>
      </c>
      <c r="H30" s="138">
        <f>P32</f>
        <v>512</v>
      </c>
      <c r="I30" s="138">
        <f t="shared" ref="I30:I53" si="95">E2*2+H30-2</f>
        <v>518</v>
      </c>
      <c r="J30" s="138">
        <f>IF(MOD(ROUND(MAX((E2)*2*(1+$Q$1/100),E2*2+$Q$3*2)+H30,0),2)=0,ROUND(MAX((E2)*2*(1+$Q$1/100),E2*2+$Q$3*2)+H30,0),ROUND(MAX((E2)*2*(1+$Q$1/100),E2*2+$Q$3*2)+H30,0)+1)</f>
        <v>536</v>
      </c>
      <c r="K30" s="138">
        <f>P33</f>
        <v>512</v>
      </c>
      <c r="L30" s="138">
        <f t="shared" ref="L30:L53" si="96">F2*2+K30-2</f>
        <v>522</v>
      </c>
      <c r="M30" s="138">
        <f>IF(MOD(ROUND(MAX((F2)*2*(1+$Q$1/100),F2*2+$Q$3*2)+K30,0),2)=0,ROUND(MAX((F2)*2*(1+$Q$1/100),F2*2+$Q$3*2)+K30,0),ROUND(MAX((F2)*2*(1+$Q$1/100),F2*2+$Q$3*2)+K30,0)+1)</f>
        <v>540</v>
      </c>
      <c r="O30" s="137" t="str">
        <f>'CONTROL CONFIG'!L17</f>
        <v>I</v>
      </c>
      <c r="P30" s="138">
        <f>'CONTROL CONFIG'!M17</f>
        <v>4</v>
      </c>
      <c r="U30" s="137">
        <f>'CONTROL CONFIG'!C15</f>
        <v>2</v>
      </c>
      <c r="V30" s="137" t="str">
        <f>'CONTROL CONFIG'!D15</f>
        <v>CP02</v>
      </c>
      <c r="W30" s="137" t="str">
        <f>'CONTROL CONFIG'!E15</f>
        <v>CONTROL PANEL No.2</v>
      </c>
      <c r="X30" s="137">
        <f>'CONTROL CONFIG'!F15</f>
        <v>105</v>
      </c>
      <c r="Y30" s="137">
        <f>'CONTROL CONFIG'!G15</f>
        <v>88</v>
      </c>
      <c r="Z30" s="137">
        <f>'CONTROL CONFIG'!H15</f>
        <v>0</v>
      </c>
      <c r="AA30" s="137">
        <f>'CONTROL CONFIG'!I15</f>
        <v>0</v>
      </c>
      <c r="AD30" s="137">
        <f t="shared" ref="AD30:AD52" si="97">IF(U3=0,"",U3)</f>
        <v>2</v>
      </c>
      <c r="AE30" s="137" t="str">
        <f t="shared" si="75"/>
        <v>CP02</v>
      </c>
      <c r="AF30" s="137" t="str">
        <f t="shared" si="76"/>
        <v>CONTROL PANEL No.2</v>
      </c>
      <c r="AG30" s="137">
        <f t="shared" si="77"/>
        <v>105</v>
      </c>
      <c r="AH30" s="137">
        <f t="shared" si="78"/>
        <v>88</v>
      </c>
      <c r="AI30" s="137" t="str">
        <f t="shared" si="79"/>
        <v/>
      </c>
      <c r="AJ30" s="137" t="str">
        <f t="shared" si="80"/>
        <v/>
      </c>
      <c r="AK30" s="137">
        <f t="shared" si="81"/>
        <v>23</v>
      </c>
      <c r="AL30" s="137">
        <f t="shared" si="82"/>
        <v>24</v>
      </c>
      <c r="AM30" s="137" t="str">
        <f t="shared" si="83"/>
        <v/>
      </c>
      <c r="AN30" s="137" t="str">
        <f t="shared" si="84"/>
        <v/>
      </c>
      <c r="AO30" s="137">
        <f t="shared" si="85"/>
        <v>128</v>
      </c>
      <c r="AP30" s="137">
        <f t="shared" si="86"/>
        <v>112</v>
      </c>
      <c r="AQ30" s="137" t="str">
        <f t="shared" si="87"/>
        <v/>
      </c>
      <c r="AR30" s="137" t="str">
        <f t="shared" si="88"/>
        <v/>
      </c>
      <c r="AS30" s="137" t="str">
        <f t="shared" si="89"/>
        <v>DI:I18.0-I33.7</v>
      </c>
      <c r="AT30" s="137" t="str">
        <f t="shared" si="90"/>
        <v>DO:Q18.0-Q31.7</v>
      </c>
      <c r="AU30" s="137" t="str">
        <f t="shared" si="91"/>
        <v/>
      </c>
      <c r="AV30" s="137" t="str">
        <f t="shared" si="92"/>
        <v/>
      </c>
    </row>
    <row r="31" spans="1:54" x14ac:dyDescent="0.25">
      <c r="A31" s="137">
        <v>2</v>
      </c>
      <c r="B31" s="138">
        <f>MAX(D30,G30)</f>
        <v>18</v>
      </c>
      <c r="C31" s="138">
        <f t="shared" si="93"/>
        <v>33</v>
      </c>
      <c r="D31" s="138">
        <f>IF(C31&lt;B31,MAX($D$30:D30),ROUND(MAX((C3/8)*(1+$Q$1/100),C3/8+$Q$2/8)+B31-1+0.5,0))</f>
        <v>38</v>
      </c>
      <c r="E31" s="138">
        <f>MAX(D30,G30)</f>
        <v>18</v>
      </c>
      <c r="F31" s="138">
        <f t="shared" si="94"/>
        <v>31</v>
      </c>
      <c r="G31" s="138">
        <f>IF(F31&lt;E31,MAX($G$30:G30),ROUND(MAX((D3/8)*(1+$Q$1/100),D3/8+$Q$2/8)+E31-1+0.5,0))</f>
        <v>36</v>
      </c>
      <c r="H31" s="138">
        <f>MAX(J30,M30)</f>
        <v>540</v>
      </c>
      <c r="I31" s="138">
        <f t="shared" si="95"/>
        <v>538</v>
      </c>
      <c r="J31" s="138">
        <f t="shared" ref="J31:J53" si="98">IF(MOD(ROUND(MAX((E3)*2*(1+$Q$1/100),E3*2+$Q$3*2)+H31,0),2)=0,ROUND(MAX((E3)*2*(1+$Q$1/100),E3*2+$Q$3*2)+H31,0),ROUND(MAX((E3)*2*(1+$Q$1/100),E3*2+$Q$3*2)+H31,0)+1)</f>
        <v>556</v>
      </c>
      <c r="K31" s="138">
        <f>MAX(J30,M30)</f>
        <v>540</v>
      </c>
      <c r="L31" s="138">
        <f t="shared" si="96"/>
        <v>538</v>
      </c>
      <c r="M31" s="138">
        <f t="shared" ref="M31:M53" si="99">IF(MOD(ROUND(MAX((F3)*2*(1+$Q$1/100),F3*2+$Q$3*2)+K31,0),2)=0,ROUND(MAX((F3)*2*(1+$Q$1/100),F3*2+$Q$3*2)+K31,0),ROUND(MAX((F3)*2*(1+$Q$1/100),F3*2+$Q$3*2)+K31,0)+1)</f>
        <v>556</v>
      </c>
      <c r="O31" s="137" t="str">
        <f>'CONTROL CONFIG'!L18</f>
        <v>Q</v>
      </c>
      <c r="P31" s="138">
        <f>'CONTROL CONFIG'!M18</f>
        <v>4</v>
      </c>
      <c r="U31" s="137">
        <f>'CONTROL CONFIG'!C16</f>
        <v>3</v>
      </c>
      <c r="V31" s="137" t="str">
        <f>'CONTROL CONFIG'!D16</f>
        <v>CP03</v>
      </c>
      <c r="W31" s="137" t="str">
        <f>'CONTROL CONFIG'!E16</f>
        <v>CONTROL PANEL No.3</v>
      </c>
      <c r="X31" s="137">
        <f>'CONTROL CONFIG'!F16</f>
        <v>201</v>
      </c>
      <c r="Y31" s="137">
        <f>'CONTROL CONFIG'!G16</f>
        <v>190</v>
      </c>
      <c r="Z31" s="137">
        <f>'CONTROL CONFIG'!H16</f>
        <v>5</v>
      </c>
      <c r="AA31" s="137">
        <f>'CONTROL CONFIG'!I16</f>
        <v>10</v>
      </c>
      <c r="AD31" s="137">
        <f t="shared" si="97"/>
        <v>3</v>
      </c>
      <c r="AE31" s="137" t="str">
        <f t="shared" si="75"/>
        <v>CP03</v>
      </c>
      <c r="AF31" s="137" t="str">
        <f t="shared" si="76"/>
        <v>CONTROL PANEL No.3</v>
      </c>
      <c r="AG31" s="137">
        <f t="shared" si="77"/>
        <v>201</v>
      </c>
      <c r="AH31" s="137">
        <f t="shared" si="78"/>
        <v>190</v>
      </c>
      <c r="AI31" s="137">
        <f t="shared" si="79"/>
        <v>5</v>
      </c>
      <c r="AJ31" s="137">
        <f t="shared" si="80"/>
        <v>10</v>
      </c>
      <c r="AK31" s="137">
        <f t="shared" si="81"/>
        <v>23</v>
      </c>
      <c r="AL31" s="137">
        <f t="shared" si="82"/>
        <v>34</v>
      </c>
      <c r="AM31" s="137">
        <f t="shared" si="83"/>
        <v>1</v>
      </c>
      <c r="AN31" s="137">
        <f t="shared" si="84"/>
        <v>2</v>
      </c>
      <c r="AO31" s="137">
        <f t="shared" si="85"/>
        <v>224</v>
      </c>
      <c r="AP31" s="137">
        <f t="shared" si="86"/>
        <v>224</v>
      </c>
      <c r="AQ31" s="137">
        <f t="shared" si="87"/>
        <v>6</v>
      </c>
      <c r="AR31" s="137">
        <f t="shared" si="88"/>
        <v>12</v>
      </c>
      <c r="AS31" s="137" t="str">
        <f t="shared" si="89"/>
        <v>DI:I38.0-I65.7</v>
      </c>
      <c r="AT31" s="137" t="str">
        <f t="shared" si="90"/>
        <v>DO:Q38.0-Q65.7</v>
      </c>
      <c r="AU31" s="137" t="str">
        <f t="shared" si="91"/>
        <v>AI:IW556-IW566</v>
      </c>
      <c r="AV31" s="137" t="str">
        <f t="shared" si="92"/>
        <v>AO:QW556-QW578</v>
      </c>
    </row>
    <row r="32" spans="1:54" x14ac:dyDescent="0.25">
      <c r="A32" s="137">
        <v>3</v>
      </c>
      <c r="B32" s="138">
        <f t="shared" ref="B32:B53" si="100">MAX(D31,G31)</f>
        <v>38</v>
      </c>
      <c r="C32" s="138">
        <f t="shared" si="93"/>
        <v>65</v>
      </c>
      <c r="D32" s="138">
        <f>IF(C32&lt;B32,MAX($D$30:D31),ROUND(MAX((C4/8)*(1+$Q$1/100),C4/8+$Q$2/8)+B32-1+0.5,0))</f>
        <v>71</v>
      </c>
      <c r="E32" s="138">
        <f t="shared" ref="E32:E53" si="101">MAX(D31,G31)</f>
        <v>38</v>
      </c>
      <c r="F32" s="138">
        <f t="shared" si="94"/>
        <v>65</v>
      </c>
      <c r="G32" s="138">
        <f>IF(F32&lt;E32,MAX($G$30:G31),ROUND(MAX((D4/8)*(1+$Q$1/100),D4/8+$Q$2/8)+E32-1+0.5,0))</f>
        <v>71</v>
      </c>
      <c r="H32" s="138">
        <f t="shared" ref="H32:H53" si="102">MAX(J31,M31)</f>
        <v>556</v>
      </c>
      <c r="I32" s="138">
        <f t="shared" si="95"/>
        <v>566</v>
      </c>
      <c r="J32" s="138">
        <f t="shared" si="98"/>
        <v>584</v>
      </c>
      <c r="K32" s="138">
        <f t="shared" ref="K32:K53" si="103">MAX(J31,M31)</f>
        <v>556</v>
      </c>
      <c r="L32" s="138">
        <f t="shared" si="96"/>
        <v>578</v>
      </c>
      <c r="M32" s="138">
        <f t="shared" si="99"/>
        <v>596</v>
      </c>
      <c r="O32" s="137" t="str">
        <f>'CONTROL CONFIG'!L19</f>
        <v>IW</v>
      </c>
      <c r="P32" s="138">
        <f>'CONTROL CONFIG'!M19</f>
        <v>512</v>
      </c>
      <c r="Q32" s="137">
        <f>P32-P30</f>
        <v>508</v>
      </c>
      <c r="U32" s="137">
        <f>'CONTROL CONFIG'!C17</f>
        <v>4</v>
      </c>
      <c r="V32" s="137" t="str">
        <f>'CONTROL CONFIG'!D17</f>
        <v>CP04</v>
      </c>
      <c r="W32" s="137" t="str">
        <f>'CONTROL CONFIG'!E17</f>
        <v>CONTROL PANEL No.4</v>
      </c>
      <c r="X32" s="137">
        <f>'CONTROL CONFIG'!F17</f>
        <v>101</v>
      </c>
      <c r="Y32" s="137">
        <f>'CONTROL CONFIG'!G17</f>
        <v>178</v>
      </c>
      <c r="Z32" s="137">
        <f>'CONTROL CONFIG'!H17</f>
        <v>7</v>
      </c>
      <c r="AA32" s="137">
        <f>'CONTROL CONFIG'!I17</f>
        <v>3</v>
      </c>
      <c r="AD32" s="137">
        <f t="shared" si="97"/>
        <v>4</v>
      </c>
      <c r="AE32" s="137" t="str">
        <f t="shared" si="75"/>
        <v>CP04</v>
      </c>
      <c r="AF32" s="137" t="str">
        <f t="shared" si="76"/>
        <v>CONTROL PANEL No.4</v>
      </c>
      <c r="AG32" s="137">
        <f t="shared" si="77"/>
        <v>101</v>
      </c>
      <c r="AH32" s="137">
        <f t="shared" si="78"/>
        <v>178</v>
      </c>
      <c r="AI32" s="137">
        <f t="shared" si="79"/>
        <v>7</v>
      </c>
      <c r="AJ32" s="137">
        <f t="shared" si="80"/>
        <v>3</v>
      </c>
      <c r="AK32" s="137">
        <f t="shared" si="81"/>
        <v>11</v>
      </c>
      <c r="AL32" s="137">
        <f t="shared" si="82"/>
        <v>30</v>
      </c>
      <c r="AM32" s="137">
        <f t="shared" si="83"/>
        <v>1</v>
      </c>
      <c r="AN32" s="137">
        <f t="shared" si="84"/>
        <v>1</v>
      </c>
      <c r="AO32" s="137">
        <f t="shared" si="85"/>
        <v>112</v>
      </c>
      <c r="AP32" s="137">
        <f t="shared" si="86"/>
        <v>208</v>
      </c>
      <c r="AQ32" s="137">
        <f t="shared" si="87"/>
        <v>8</v>
      </c>
      <c r="AR32" s="137">
        <f t="shared" si="88"/>
        <v>4</v>
      </c>
      <c r="AS32" s="137" t="str">
        <f t="shared" si="89"/>
        <v>DI:I71.0-I84.7</v>
      </c>
      <c r="AT32" s="137" t="str">
        <f t="shared" si="90"/>
        <v>DO:Q71.0-Q96.7</v>
      </c>
      <c r="AU32" s="137" t="str">
        <f t="shared" si="91"/>
        <v>AI:IW596-IW610</v>
      </c>
      <c r="AV32" s="137" t="str">
        <f t="shared" si="92"/>
        <v>AO:QW596-QW602</v>
      </c>
    </row>
    <row r="33" spans="1:48" x14ac:dyDescent="0.25">
      <c r="A33" s="137">
        <v>4</v>
      </c>
      <c r="B33" s="138">
        <f t="shared" si="100"/>
        <v>71</v>
      </c>
      <c r="C33" s="138">
        <f t="shared" si="93"/>
        <v>84</v>
      </c>
      <c r="D33" s="138">
        <f>IF(C33&lt;B33,MAX($D$30:D32),ROUND(MAX((C5/8)*(1+$Q$1/100),C5/8+$Q$2/8)+B33-1+0.5,0))</f>
        <v>89</v>
      </c>
      <c r="E33" s="138">
        <f t="shared" si="101"/>
        <v>71</v>
      </c>
      <c r="F33" s="138">
        <f t="shared" si="94"/>
        <v>96</v>
      </c>
      <c r="G33" s="138">
        <f>IF(F33&lt;E33,MAX($G$30:G32),ROUND(MAX((D5/8)*(1+$Q$1/100),D5/8+$Q$2/8)+E33-1+0.5,0))</f>
        <v>102</v>
      </c>
      <c r="H33" s="138">
        <f t="shared" si="102"/>
        <v>596</v>
      </c>
      <c r="I33" s="138">
        <f t="shared" si="95"/>
        <v>610</v>
      </c>
      <c r="J33" s="138">
        <f t="shared" si="98"/>
        <v>628</v>
      </c>
      <c r="K33" s="138">
        <f t="shared" si="103"/>
        <v>596</v>
      </c>
      <c r="L33" s="138">
        <f t="shared" si="96"/>
        <v>602</v>
      </c>
      <c r="M33" s="138">
        <f t="shared" si="99"/>
        <v>620</v>
      </c>
      <c r="O33" s="137" t="str">
        <f>'CONTROL CONFIG'!L20</f>
        <v>QW</v>
      </c>
      <c r="P33" s="138">
        <f>'CONTROL CONFIG'!M20</f>
        <v>512</v>
      </c>
      <c r="Q33" s="137">
        <f>P33-P31</f>
        <v>508</v>
      </c>
      <c r="U33" s="137">
        <f>'CONTROL CONFIG'!C18</f>
        <v>5</v>
      </c>
      <c r="V33" s="137" t="str">
        <f>'CONTROL CONFIG'!D18</f>
        <v>CP05</v>
      </c>
      <c r="W33" s="137" t="str">
        <f>'CONTROL CONFIG'!E18</f>
        <v>CONTROL PANEL No.5</v>
      </c>
      <c r="X33" s="137">
        <f>'CONTROL CONFIG'!F18</f>
        <v>69</v>
      </c>
      <c r="Y33" s="137">
        <f>'CONTROL CONFIG'!G18</f>
        <v>25</v>
      </c>
      <c r="Z33" s="137">
        <f>'CONTROL CONFIG'!H18</f>
        <v>2</v>
      </c>
      <c r="AA33" s="137">
        <f>'CONTROL CONFIG'!I18</f>
        <v>1</v>
      </c>
      <c r="AD33" s="137">
        <f t="shared" si="97"/>
        <v>5</v>
      </c>
      <c r="AE33" s="137" t="str">
        <f t="shared" si="75"/>
        <v>CP05</v>
      </c>
      <c r="AF33" s="137" t="str">
        <f t="shared" si="76"/>
        <v>CONTROL PANEL No.5</v>
      </c>
      <c r="AG33" s="137">
        <f t="shared" si="77"/>
        <v>69</v>
      </c>
      <c r="AH33" s="137">
        <f t="shared" si="78"/>
        <v>25</v>
      </c>
      <c r="AI33" s="137">
        <f t="shared" si="79"/>
        <v>2</v>
      </c>
      <c r="AJ33" s="137">
        <f t="shared" si="80"/>
        <v>1</v>
      </c>
      <c r="AK33" s="137">
        <f t="shared" si="81"/>
        <v>11</v>
      </c>
      <c r="AL33" s="137">
        <f t="shared" si="82"/>
        <v>7</v>
      </c>
      <c r="AM33" s="137">
        <f t="shared" si="83"/>
        <v>2</v>
      </c>
      <c r="AN33" s="137">
        <f t="shared" si="84"/>
        <v>1</v>
      </c>
      <c r="AO33" s="137">
        <f t="shared" si="85"/>
        <v>80</v>
      </c>
      <c r="AP33" s="137">
        <f t="shared" si="86"/>
        <v>32</v>
      </c>
      <c r="AQ33" s="137">
        <f t="shared" si="87"/>
        <v>4</v>
      </c>
      <c r="AR33" s="137">
        <f t="shared" si="88"/>
        <v>2</v>
      </c>
      <c r="AS33" s="137" t="str">
        <f t="shared" si="89"/>
        <v>DI:I102.0-I111.7</v>
      </c>
      <c r="AT33" s="137" t="str">
        <f t="shared" si="90"/>
        <v>DO:Q102.0-Q105.7</v>
      </c>
      <c r="AU33" s="137" t="str">
        <f t="shared" si="91"/>
        <v>AI:IW628-IW634</v>
      </c>
      <c r="AV33" s="137" t="str">
        <f t="shared" si="92"/>
        <v>AO:QW628-QW630</v>
      </c>
    </row>
    <row r="34" spans="1:48" x14ac:dyDescent="0.25">
      <c r="A34" s="137">
        <v>5</v>
      </c>
      <c r="B34" s="138">
        <f t="shared" si="100"/>
        <v>102</v>
      </c>
      <c r="C34" s="138">
        <f t="shared" si="93"/>
        <v>111</v>
      </c>
      <c r="D34" s="138">
        <f>IF(C34&lt;B34,MAX($D$30:D33),ROUND(MAX((C6/8)*(1+$Q$1/100),C6/8+$Q$2/8)+B34-1+0.5,0))</f>
        <v>116</v>
      </c>
      <c r="E34" s="138">
        <f t="shared" si="101"/>
        <v>102</v>
      </c>
      <c r="F34" s="138">
        <f t="shared" si="94"/>
        <v>105</v>
      </c>
      <c r="G34" s="138">
        <f>IF(F34&lt;E34,MAX($G$30:G33),ROUND(MAX((D6/8)*(1+$Q$1/100),D6/8+$Q$2/8)+E34-1+0.5,0))</f>
        <v>110</v>
      </c>
      <c r="H34" s="138">
        <f t="shared" si="102"/>
        <v>628</v>
      </c>
      <c r="I34" s="138">
        <f t="shared" si="95"/>
        <v>634</v>
      </c>
      <c r="J34" s="138">
        <f t="shared" si="98"/>
        <v>652</v>
      </c>
      <c r="K34" s="138">
        <f t="shared" si="103"/>
        <v>628</v>
      </c>
      <c r="L34" s="138">
        <f t="shared" si="96"/>
        <v>630</v>
      </c>
      <c r="M34" s="138">
        <f t="shared" si="99"/>
        <v>648</v>
      </c>
      <c r="P34" s="137" t="s">
        <v>9</v>
      </c>
      <c r="U34" s="137">
        <f>'CONTROL CONFIG'!C19</f>
        <v>6</v>
      </c>
      <c r="V34" s="137">
        <f>'CONTROL CONFIG'!D19</f>
        <v>0</v>
      </c>
      <c r="W34" s="137">
        <f>'CONTROL CONFIG'!E19</f>
        <v>0</v>
      </c>
      <c r="X34" s="137">
        <f>'CONTROL CONFIG'!F19</f>
        <v>0</v>
      </c>
      <c r="Y34" s="137">
        <f>'CONTROL CONFIG'!G19</f>
        <v>0</v>
      </c>
      <c r="Z34" s="137">
        <f>'CONTROL CONFIG'!H19</f>
        <v>0</v>
      </c>
      <c r="AA34" s="137">
        <f>'CONTROL CONFIG'!I19</f>
        <v>0</v>
      </c>
      <c r="AD34" s="137" t="str">
        <f t="shared" si="97"/>
        <v/>
      </c>
      <c r="AE34" s="137" t="str">
        <f t="shared" ref="AE34:AF51" si="104">IF(V34=0,"",IF($P$7=1,V34,""))</f>
        <v/>
      </c>
      <c r="AF34" s="137" t="str">
        <f t="shared" si="104"/>
        <v/>
      </c>
      <c r="AG34" s="137" t="str">
        <f t="shared" si="77"/>
        <v/>
      </c>
      <c r="AH34" s="137" t="str">
        <f t="shared" si="78"/>
        <v/>
      </c>
      <c r="AI34" s="137" t="str">
        <f t="shared" si="79"/>
        <v/>
      </c>
      <c r="AJ34" s="137" t="str">
        <f t="shared" si="80"/>
        <v/>
      </c>
      <c r="AK34" s="137" t="str">
        <f t="shared" si="81"/>
        <v/>
      </c>
      <c r="AL34" s="137" t="str">
        <f t="shared" si="82"/>
        <v/>
      </c>
      <c r="AM34" s="137" t="str">
        <f t="shared" si="83"/>
        <v/>
      </c>
      <c r="AN34" s="137" t="str">
        <f t="shared" si="84"/>
        <v/>
      </c>
      <c r="AO34" s="137" t="str">
        <f t="shared" si="85"/>
        <v/>
      </c>
      <c r="AP34" s="137" t="str">
        <f t="shared" si="86"/>
        <v/>
      </c>
      <c r="AQ34" s="137" t="str">
        <f t="shared" si="87"/>
        <v/>
      </c>
      <c r="AR34" s="137" t="str">
        <f t="shared" si="88"/>
        <v/>
      </c>
      <c r="AS34" s="137" t="str">
        <f t="shared" si="89"/>
        <v/>
      </c>
      <c r="AT34" s="137" t="str">
        <f t="shared" si="90"/>
        <v/>
      </c>
      <c r="AU34" s="137" t="str">
        <f t="shared" si="91"/>
        <v/>
      </c>
      <c r="AV34" s="137" t="str">
        <f t="shared" si="92"/>
        <v/>
      </c>
    </row>
    <row r="35" spans="1:48" x14ac:dyDescent="0.25">
      <c r="A35" s="137">
        <v>6</v>
      </c>
      <c r="B35" s="138">
        <f t="shared" si="100"/>
        <v>116</v>
      </c>
      <c r="C35" s="138">
        <f t="shared" si="93"/>
        <v>115</v>
      </c>
      <c r="D35" s="138">
        <f>IF(C35&lt;B35,MAX($D$30:D34),ROUND(MAX((C7/8)*(1+$Q$1/100),C7/8+$Q$2/8)+B35-1+0.5,0))</f>
        <v>116</v>
      </c>
      <c r="E35" s="138">
        <f t="shared" si="101"/>
        <v>116</v>
      </c>
      <c r="F35" s="138">
        <f t="shared" si="94"/>
        <v>115</v>
      </c>
      <c r="G35" s="138">
        <f>IF(F35&lt;E35,MAX($G$30:G34),ROUND(MAX((D7/8)*(1+$Q$1/100),D7/8+$Q$2/8)+E35-1+0.5,0))</f>
        <v>110</v>
      </c>
      <c r="H35" s="138">
        <f t="shared" si="102"/>
        <v>652</v>
      </c>
      <c r="I35" s="138">
        <f t="shared" si="95"/>
        <v>650</v>
      </c>
      <c r="J35" s="138">
        <f t="shared" si="98"/>
        <v>668</v>
      </c>
      <c r="K35" s="138">
        <f t="shared" si="103"/>
        <v>652</v>
      </c>
      <c r="L35" s="138">
        <f t="shared" si="96"/>
        <v>650</v>
      </c>
      <c r="M35" s="138">
        <f t="shared" si="99"/>
        <v>668</v>
      </c>
      <c r="P35" s="137" t="s">
        <v>32</v>
      </c>
      <c r="U35" s="137">
        <f>'CONTROL CONFIG'!C20</f>
        <v>7</v>
      </c>
      <c r="V35" s="137">
        <f>'CONTROL CONFIG'!D20</f>
        <v>0</v>
      </c>
      <c r="W35" s="137">
        <f>'CONTROL CONFIG'!E20</f>
        <v>0</v>
      </c>
      <c r="X35" s="137">
        <f>'CONTROL CONFIG'!F20</f>
        <v>0</v>
      </c>
      <c r="Y35" s="137">
        <f>'CONTROL CONFIG'!G20</f>
        <v>0</v>
      </c>
      <c r="Z35" s="137">
        <f>'CONTROL CONFIG'!H20</f>
        <v>0</v>
      </c>
      <c r="AA35" s="137">
        <f>'CONTROL CONFIG'!I20</f>
        <v>0</v>
      </c>
      <c r="AD35" s="137" t="str">
        <f t="shared" si="97"/>
        <v/>
      </c>
      <c r="AE35" s="137" t="str">
        <f t="shared" si="104"/>
        <v/>
      </c>
      <c r="AF35" s="137" t="str">
        <f t="shared" si="104"/>
        <v/>
      </c>
      <c r="AG35" s="137" t="str">
        <f t="shared" si="77"/>
        <v/>
      </c>
      <c r="AH35" s="137" t="str">
        <f t="shared" si="78"/>
        <v/>
      </c>
      <c r="AI35" s="137" t="str">
        <f t="shared" si="79"/>
        <v/>
      </c>
      <c r="AJ35" s="137" t="str">
        <f t="shared" si="80"/>
        <v/>
      </c>
      <c r="AK35" s="137" t="str">
        <f t="shared" si="81"/>
        <v/>
      </c>
      <c r="AL35" s="137" t="str">
        <f t="shared" si="82"/>
        <v/>
      </c>
      <c r="AM35" s="137" t="str">
        <f t="shared" si="83"/>
        <v/>
      </c>
      <c r="AN35" s="137" t="str">
        <f t="shared" si="84"/>
        <v/>
      </c>
      <c r="AO35" s="137" t="str">
        <f t="shared" si="85"/>
        <v/>
      </c>
      <c r="AP35" s="137" t="str">
        <f t="shared" si="86"/>
        <v/>
      </c>
      <c r="AQ35" s="137" t="str">
        <f t="shared" si="87"/>
        <v/>
      </c>
      <c r="AR35" s="137" t="str">
        <f t="shared" si="88"/>
        <v/>
      </c>
      <c r="AS35" s="137" t="str">
        <f t="shared" si="89"/>
        <v/>
      </c>
      <c r="AT35" s="137" t="str">
        <f t="shared" si="90"/>
        <v/>
      </c>
      <c r="AU35" s="137" t="str">
        <f t="shared" si="91"/>
        <v/>
      </c>
      <c r="AV35" s="137" t="str">
        <f t="shared" si="92"/>
        <v/>
      </c>
    </row>
    <row r="36" spans="1:48" x14ac:dyDescent="0.25">
      <c r="A36" s="137">
        <v>7</v>
      </c>
      <c r="B36" s="138">
        <f t="shared" si="100"/>
        <v>116</v>
      </c>
      <c r="C36" s="138">
        <f t="shared" si="93"/>
        <v>115</v>
      </c>
      <c r="D36" s="138">
        <f>IF(C36&lt;B36,MAX($D$30:D35),ROUND(MAX((C8/8)*(1+$Q$1/100),C8/8+$Q$2/8)+B36-1+0.5,0))</f>
        <v>116</v>
      </c>
      <c r="E36" s="138">
        <f t="shared" si="101"/>
        <v>116</v>
      </c>
      <c r="F36" s="138">
        <f t="shared" si="94"/>
        <v>115</v>
      </c>
      <c r="G36" s="138">
        <f>IF(F36&lt;E36,MAX($G$30:G35),ROUND(MAX((D8/8)*(1+$Q$1/100),D8/8+$Q$2/8)+E36-1+0.5,0))</f>
        <v>110</v>
      </c>
      <c r="H36" s="138">
        <f t="shared" si="102"/>
        <v>668</v>
      </c>
      <c r="I36" s="138">
        <f t="shared" si="95"/>
        <v>666</v>
      </c>
      <c r="J36" s="138">
        <f t="shared" si="98"/>
        <v>684</v>
      </c>
      <c r="K36" s="138">
        <f t="shared" si="103"/>
        <v>668</v>
      </c>
      <c r="L36" s="138">
        <f t="shared" si="96"/>
        <v>666</v>
      </c>
      <c r="M36" s="138">
        <f t="shared" si="99"/>
        <v>684</v>
      </c>
      <c r="O36" s="137" t="str">
        <f>IF(Q32&gt;0,IF(MAX(D54,G54)&lt;=P32,"",P34),IF(MAX(J54,M54)&lt;=P30,"",P34))</f>
        <v/>
      </c>
      <c r="U36" s="137">
        <f>'CONTROL CONFIG'!C21</f>
        <v>8</v>
      </c>
      <c r="V36" s="137">
        <f>'CONTROL CONFIG'!D21</f>
        <v>0</v>
      </c>
      <c r="W36" s="137">
        <f>'CONTROL CONFIG'!E21</f>
        <v>0</v>
      </c>
      <c r="X36" s="137">
        <f>'CONTROL CONFIG'!F21</f>
        <v>0</v>
      </c>
      <c r="Y36" s="137">
        <f>'CONTROL CONFIG'!G21</f>
        <v>0</v>
      </c>
      <c r="Z36" s="137">
        <f>'CONTROL CONFIG'!H21</f>
        <v>0</v>
      </c>
      <c r="AA36" s="137">
        <f>'CONTROL CONFIG'!I21</f>
        <v>0</v>
      </c>
      <c r="AD36" s="137" t="str">
        <f t="shared" si="97"/>
        <v/>
      </c>
      <c r="AE36" s="137" t="str">
        <f t="shared" si="104"/>
        <v/>
      </c>
      <c r="AF36" s="137" t="str">
        <f t="shared" si="104"/>
        <v/>
      </c>
      <c r="AG36" s="137" t="str">
        <f t="shared" si="77"/>
        <v/>
      </c>
      <c r="AH36" s="137" t="str">
        <f t="shared" si="78"/>
        <v/>
      </c>
      <c r="AI36" s="137" t="str">
        <f t="shared" si="79"/>
        <v/>
      </c>
      <c r="AJ36" s="137" t="str">
        <f t="shared" si="80"/>
        <v/>
      </c>
      <c r="AK36" s="137" t="str">
        <f t="shared" si="81"/>
        <v/>
      </c>
      <c r="AL36" s="137" t="str">
        <f t="shared" si="82"/>
        <v/>
      </c>
      <c r="AM36" s="137" t="str">
        <f t="shared" si="83"/>
        <v/>
      </c>
      <c r="AN36" s="137" t="str">
        <f t="shared" si="84"/>
        <v/>
      </c>
      <c r="AO36" s="137" t="str">
        <f t="shared" si="85"/>
        <v/>
      </c>
      <c r="AP36" s="137" t="str">
        <f t="shared" si="86"/>
        <v/>
      </c>
      <c r="AQ36" s="137" t="str">
        <f t="shared" si="87"/>
        <v/>
      </c>
      <c r="AR36" s="137" t="str">
        <f t="shared" si="88"/>
        <v/>
      </c>
      <c r="AS36" s="137" t="str">
        <f t="shared" si="89"/>
        <v/>
      </c>
      <c r="AT36" s="137" t="str">
        <f t="shared" si="90"/>
        <v/>
      </c>
      <c r="AU36" s="137" t="str">
        <f t="shared" si="91"/>
        <v/>
      </c>
      <c r="AV36" s="137" t="str">
        <f t="shared" si="92"/>
        <v/>
      </c>
    </row>
    <row r="37" spans="1:48" x14ac:dyDescent="0.25">
      <c r="A37" s="137">
        <v>8</v>
      </c>
      <c r="B37" s="138">
        <f t="shared" si="100"/>
        <v>116</v>
      </c>
      <c r="C37" s="138">
        <f t="shared" si="93"/>
        <v>115</v>
      </c>
      <c r="D37" s="138">
        <f>IF(C37&lt;B37,MAX($D$30:D36),ROUND(MAX((C9/8)*(1+$Q$1/100),C9/8+$Q$2/8)+B37-1+0.5,0))</f>
        <v>116</v>
      </c>
      <c r="E37" s="138">
        <f t="shared" si="101"/>
        <v>116</v>
      </c>
      <c r="F37" s="138">
        <f t="shared" si="94"/>
        <v>115</v>
      </c>
      <c r="G37" s="138">
        <f>IF(F37&lt;E37,MAX($G$30:G36),ROUND(MAX((D9/8)*(1+$Q$1/100),D9/8+$Q$2/8)+E37-1+0.5,0))</f>
        <v>110</v>
      </c>
      <c r="H37" s="138">
        <f t="shared" si="102"/>
        <v>684</v>
      </c>
      <c r="I37" s="138">
        <f t="shared" si="95"/>
        <v>682</v>
      </c>
      <c r="J37" s="138">
        <f t="shared" si="98"/>
        <v>700</v>
      </c>
      <c r="K37" s="138">
        <f t="shared" si="103"/>
        <v>684</v>
      </c>
      <c r="L37" s="138">
        <f t="shared" si="96"/>
        <v>682</v>
      </c>
      <c r="M37" s="138">
        <f t="shared" si="99"/>
        <v>700</v>
      </c>
      <c r="O37" s="137">
        <f>MAX(C27,D27)</f>
        <v>122</v>
      </c>
      <c r="P37" s="137" t="str">
        <f>IF(O37&gt;P29,P35,"")</f>
        <v/>
      </c>
      <c r="R37" s="137" t="str">
        <f>IF(O37&gt;P29,P29,"")</f>
        <v/>
      </c>
      <c r="U37" s="137">
        <f>'CONTROL CONFIG'!C22</f>
        <v>9</v>
      </c>
      <c r="V37" s="137">
        <f>'CONTROL CONFIG'!D22</f>
        <v>0</v>
      </c>
      <c r="W37" s="137">
        <f>'CONTROL CONFIG'!E22</f>
        <v>0</v>
      </c>
      <c r="X37" s="137">
        <f>'CONTROL CONFIG'!F22</f>
        <v>0</v>
      </c>
      <c r="Y37" s="137">
        <f>'CONTROL CONFIG'!G22</f>
        <v>0</v>
      </c>
      <c r="Z37" s="137">
        <f>'CONTROL CONFIG'!H22</f>
        <v>0</v>
      </c>
      <c r="AA37" s="137">
        <f>'CONTROL CONFIG'!I22</f>
        <v>0</v>
      </c>
      <c r="AD37" s="137" t="str">
        <f t="shared" si="97"/>
        <v/>
      </c>
      <c r="AE37" s="137" t="str">
        <f t="shared" si="104"/>
        <v/>
      </c>
      <c r="AF37" s="137" t="str">
        <f t="shared" si="104"/>
        <v/>
      </c>
      <c r="AG37" s="137" t="str">
        <f t="shared" si="77"/>
        <v/>
      </c>
      <c r="AH37" s="137" t="str">
        <f t="shared" si="78"/>
        <v/>
      </c>
      <c r="AI37" s="137" t="str">
        <f t="shared" si="79"/>
        <v/>
      </c>
      <c r="AJ37" s="137" t="str">
        <f t="shared" si="80"/>
        <v/>
      </c>
      <c r="AK37" s="137" t="str">
        <f t="shared" si="81"/>
        <v/>
      </c>
      <c r="AL37" s="137" t="str">
        <f t="shared" si="82"/>
        <v/>
      </c>
      <c r="AM37" s="137" t="str">
        <f t="shared" si="83"/>
        <v/>
      </c>
      <c r="AN37" s="137" t="str">
        <f t="shared" si="84"/>
        <v/>
      </c>
      <c r="AO37" s="137" t="str">
        <f t="shared" si="85"/>
        <v/>
      </c>
      <c r="AP37" s="137" t="str">
        <f t="shared" si="86"/>
        <v/>
      </c>
      <c r="AQ37" s="137" t="str">
        <f t="shared" si="87"/>
        <v/>
      </c>
      <c r="AR37" s="137" t="str">
        <f t="shared" si="88"/>
        <v/>
      </c>
      <c r="AS37" s="137" t="str">
        <f t="shared" si="89"/>
        <v/>
      </c>
      <c r="AT37" s="137" t="str">
        <f t="shared" si="90"/>
        <v/>
      </c>
      <c r="AU37" s="137" t="str">
        <f t="shared" si="91"/>
        <v/>
      </c>
      <c r="AV37" s="137" t="str">
        <f t="shared" si="92"/>
        <v/>
      </c>
    </row>
    <row r="38" spans="1:48" x14ac:dyDescent="0.25">
      <c r="A38" s="137">
        <v>9</v>
      </c>
      <c r="B38" s="138">
        <f t="shared" si="100"/>
        <v>116</v>
      </c>
      <c r="C38" s="138">
        <f t="shared" si="93"/>
        <v>115</v>
      </c>
      <c r="D38" s="138">
        <f>IF(C38&lt;B38,MAX($D$30:D37),ROUND(MAX((C10/8)*(1+$Q$1/100),C10/8+$Q$2/8)+B38-1+0.5,0))</f>
        <v>116</v>
      </c>
      <c r="E38" s="138">
        <f t="shared" si="101"/>
        <v>116</v>
      </c>
      <c r="F38" s="138">
        <f t="shared" si="94"/>
        <v>115</v>
      </c>
      <c r="G38" s="138">
        <f>IF(F38&lt;E38,MAX($G$30:G37),ROUND(MAX((D10/8)*(1+$Q$1/100),D10/8+$Q$2/8)+E38-1+0.5,0))</f>
        <v>110</v>
      </c>
      <c r="H38" s="138">
        <f t="shared" si="102"/>
        <v>700</v>
      </c>
      <c r="I38" s="138">
        <f t="shared" si="95"/>
        <v>698</v>
      </c>
      <c r="J38" s="138">
        <f t="shared" si="98"/>
        <v>716</v>
      </c>
      <c r="K38" s="138">
        <f t="shared" si="103"/>
        <v>700</v>
      </c>
      <c r="L38" s="138">
        <f t="shared" si="96"/>
        <v>698</v>
      </c>
      <c r="M38" s="138">
        <f t="shared" si="99"/>
        <v>716</v>
      </c>
      <c r="U38" s="137">
        <f>'CONTROL CONFIG'!C23</f>
        <v>10</v>
      </c>
      <c r="V38" s="137">
        <f>'CONTROL CONFIG'!D23</f>
        <v>0</v>
      </c>
      <c r="W38" s="137">
        <f>'CONTROL CONFIG'!E23</f>
        <v>0</v>
      </c>
      <c r="X38" s="137">
        <f>'CONTROL CONFIG'!F23</f>
        <v>0</v>
      </c>
      <c r="Y38" s="137">
        <f>'CONTROL CONFIG'!G23</f>
        <v>0</v>
      </c>
      <c r="Z38" s="137">
        <f>'CONTROL CONFIG'!H23</f>
        <v>0</v>
      </c>
      <c r="AA38" s="137">
        <f>'CONTROL CONFIG'!I23</f>
        <v>0</v>
      </c>
      <c r="AD38" s="137" t="str">
        <f t="shared" si="97"/>
        <v/>
      </c>
      <c r="AE38" s="137" t="str">
        <f t="shared" si="104"/>
        <v/>
      </c>
      <c r="AF38" s="137" t="str">
        <f t="shared" si="104"/>
        <v/>
      </c>
      <c r="AG38" s="137" t="str">
        <f t="shared" si="77"/>
        <v/>
      </c>
      <c r="AH38" s="137" t="str">
        <f t="shared" si="78"/>
        <v/>
      </c>
      <c r="AI38" s="137" t="str">
        <f t="shared" si="79"/>
        <v/>
      </c>
      <c r="AJ38" s="137" t="str">
        <f t="shared" si="80"/>
        <v/>
      </c>
      <c r="AK38" s="137" t="str">
        <f t="shared" si="81"/>
        <v/>
      </c>
      <c r="AL38" s="137" t="str">
        <f t="shared" si="82"/>
        <v/>
      </c>
      <c r="AM38" s="137" t="str">
        <f t="shared" si="83"/>
        <v/>
      </c>
      <c r="AN38" s="137" t="str">
        <f t="shared" si="84"/>
        <v/>
      </c>
      <c r="AO38" s="137" t="str">
        <f t="shared" si="85"/>
        <v/>
      </c>
      <c r="AP38" s="137" t="str">
        <f t="shared" si="86"/>
        <v/>
      </c>
      <c r="AQ38" s="137" t="str">
        <f t="shared" si="87"/>
        <v/>
      </c>
      <c r="AR38" s="137" t="str">
        <f t="shared" si="88"/>
        <v/>
      </c>
      <c r="AS38" s="137" t="str">
        <f t="shared" si="89"/>
        <v/>
      </c>
      <c r="AT38" s="137" t="str">
        <f t="shared" si="90"/>
        <v/>
      </c>
      <c r="AU38" s="137" t="str">
        <f t="shared" si="91"/>
        <v/>
      </c>
      <c r="AV38" s="137" t="str">
        <f t="shared" si="92"/>
        <v/>
      </c>
    </row>
    <row r="39" spans="1:48" x14ac:dyDescent="0.25">
      <c r="A39" s="137">
        <v>10</v>
      </c>
      <c r="B39" s="138">
        <f t="shared" si="100"/>
        <v>116</v>
      </c>
      <c r="C39" s="138">
        <f t="shared" si="93"/>
        <v>115</v>
      </c>
      <c r="D39" s="138">
        <f>IF(C39&lt;B39,MAX($D$30:D38),ROUND(MAX((C11/8)*(1+$Q$1/100),C11/8+$Q$2/8)+B39-1+0.5,0))</f>
        <v>116</v>
      </c>
      <c r="E39" s="138">
        <f t="shared" si="101"/>
        <v>116</v>
      </c>
      <c r="F39" s="138">
        <f t="shared" si="94"/>
        <v>115</v>
      </c>
      <c r="G39" s="138">
        <f>IF(F39&lt;E39,MAX($G$30:G38),ROUND(MAX((D11/8)*(1+$Q$1/100),D11/8+$Q$2/8)+E39-1+0.5,0))</f>
        <v>110</v>
      </c>
      <c r="H39" s="138">
        <f t="shared" si="102"/>
        <v>716</v>
      </c>
      <c r="I39" s="138">
        <f t="shared" si="95"/>
        <v>714</v>
      </c>
      <c r="J39" s="138">
        <f t="shared" si="98"/>
        <v>732</v>
      </c>
      <c r="K39" s="138">
        <f t="shared" si="103"/>
        <v>716</v>
      </c>
      <c r="L39" s="138">
        <f t="shared" si="96"/>
        <v>714</v>
      </c>
      <c r="M39" s="138">
        <f t="shared" si="99"/>
        <v>732</v>
      </c>
      <c r="P39" s="137" t="s">
        <v>9</v>
      </c>
      <c r="U39" s="137">
        <f>'CONTROL CONFIG'!C24</f>
        <v>11</v>
      </c>
      <c r="V39" s="137">
        <f>'CONTROL CONFIG'!D24</f>
        <v>0</v>
      </c>
      <c r="W39" s="137">
        <f>'CONTROL CONFIG'!E24</f>
        <v>0</v>
      </c>
      <c r="X39" s="137">
        <f>'CONTROL CONFIG'!F24</f>
        <v>0</v>
      </c>
      <c r="Y39" s="137">
        <f>'CONTROL CONFIG'!G24</f>
        <v>0</v>
      </c>
      <c r="Z39" s="137">
        <f>'CONTROL CONFIG'!H24</f>
        <v>0</v>
      </c>
      <c r="AA39" s="137">
        <f>'CONTROL CONFIG'!I24</f>
        <v>0</v>
      </c>
      <c r="AD39" s="137" t="str">
        <f t="shared" si="97"/>
        <v/>
      </c>
      <c r="AE39" s="137" t="str">
        <f t="shared" si="104"/>
        <v/>
      </c>
      <c r="AF39" s="137" t="str">
        <f t="shared" si="104"/>
        <v/>
      </c>
      <c r="AG39" s="137" t="str">
        <f t="shared" si="77"/>
        <v/>
      </c>
      <c r="AH39" s="137" t="str">
        <f t="shared" si="78"/>
        <v/>
      </c>
      <c r="AI39" s="137" t="str">
        <f t="shared" si="79"/>
        <v/>
      </c>
      <c r="AJ39" s="137" t="str">
        <f t="shared" si="80"/>
        <v/>
      </c>
      <c r="AK39" s="137" t="str">
        <f t="shared" si="81"/>
        <v/>
      </c>
      <c r="AL39" s="137" t="str">
        <f t="shared" si="82"/>
        <v/>
      </c>
      <c r="AM39" s="137" t="str">
        <f t="shared" si="83"/>
        <v/>
      </c>
      <c r="AN39" s="137" t="str">
        <f t="shared" si="84"/>
        <v/>
      </c>
      <c r="AO39" s="137" t="str">
        <f t="shared" si="85"/>
        <v/>
      </c>
      <c r="AP39" s="137" t="str">
        <f t="shared" si="86"/>
        <v/>
      </c>
      <c r="AQ39" s="137" t="str">
        <f t="shared" si="87"/>
        <v/>
      </c>
      <c r="AR39" s="137" t="str">
        <f t="shared" si="88"/>
        <v/>
      </c>
      <c r="AS39" s="137" t="str">
        <f t="shared" si="89"/>
        <v/>
      </c>
      <c r="AT39" s="137" t="str">
        <f t="shared" si="90"/>
        <v/>
      </c>
      <c r="AU39" s="137" t="str">
        <f t="shared" si="91"/>
        <v/>
      </c>
      <c r="AV39" s="137" t="str">
        <f t="shared" si="92"/>
        <v/>
      </c>
    </row>
    <row r="40" spans="1:48" x14ac:dyDescent="0.25">
      <c r="A40" s="137">
        <v>11</v>
      </c>
      <c r="B40" s="138">
        <f t="shared" si="100"/>
        <v>116</v>
      </c>
      <c r="C40" s="138">
        <f t="shared" si="93"/>
        <v>115</v>
      </c>
      <c r="D40" s="138">
        <f>IF(C40&lt;B40,MAX($D$30:D39),ROUND(MAX((C12/8)*(1+$Q$1/100),C12/8+$Q$2/8)+B40-1+0.5,0))</f>
        <v>116</v>
      </c>
      <c r="E40" s="138">
        <f t="shared" si="101"/>
        <v>116</v>
      </c>
      <c r="F40" s="138">
        <f t="shared" si="94"/>
        <v>115</v>
      </c>
      <c r="G40" s="138">
        <f>IF(F40&lt;E40,MAX($G$30:G39),ROUND(MAX((D12/8)*(1+$Q$1/100),D12/8+$Q$2/8)+E40-1+0.5,0))</f>
        <v>110</v>
      </c>
      <c r="H40" s="138">
        <f t="shared" si="102"/>
        <v>732</v>
      </c>
      <c r="I40" s="138">
        <f t="shared" si="95"/>
        <v>730</v>
      </c>
      <c r="J40" s="138">
        <f t="shared" si="98"/>
        <v>748</v>
      </c>
      <c r="K40" s="138">
        <f t="shared" si="103"/>
        <v>732</v>
      </c>
      <c r="L40" s="138">
        <f t="shared" si="96"/>
        <v>730</v>
      </c>
      <c r="M40" s="138">
        <f t="shared" si="99"/>
        <v>748</v>
      </c>
      <c r="N40" s="137" t="s">
        <v>9</v>
      </c>
      <c r="P40" s="137" t="s">
        <v>32</v>
      </c>
      <c r="U40" s="137">
        <f>'CONTROL CONFIG'!C25</f>
        <v>12</v>
      </c>
      <c r="V40" s="137">
        <f>'CONTROL CONFIG'!D25</f>
        <v>0</v>
      </c>
      <c r="W40" s="137">
        <f>'CONTROL CONFIG'!E25</f>
        <v>0</v>
      </c>
      <c r="X40" s="137">
        <f>'CONTROL CONFIG'!F25</f>
        <v>0</v>
      </c>
      <c r="Y40" s="137">
        <f>'CONTROL CONFIG'!G25</f>
        <v>0</v>
      </c>
      <c r="Z40" s="137">
        <f>'CONTROL CONFIG'!H25</f>
        <v>0</v>
      </c>
      <c r="AA40" s="137">
        <f>'CONTROL CONFIG'!I25</f>
        <v>0</v>
      </c>
      <c r="AD40" s="137" t="str">
        <f t="shared" si="97"/>
        <v/>
      </c>
      <c r="AE40" s="137" t="str">
        <f t="shared" si="104"/>
        <v/>
      </c>
      <c r="AF40" s="137" t="str">
        <f t="shared" si="104"/>
        <v/>
      </c>
      <c r="AG40" s="137" t="str">
        <f t="shared" si="77"/>
        <v/>
      </c>
      <c r="AH40" s="137" t="str">
        <f t="shared" si="78"/>
        <v/>
      </c>
      <c r="AI40" s="137" t="str">
        <f t="shared" si="79"/>
        <v/>
      </c>
      <c r="AJ40" s="137" t="str">
        <f t="shared" si="80"/>
        <v/>
      </c>
      <c r="AK40" s="137" t="str">
        <f t="shared" si="81"/>
        <v/>
      </c>
      <c r="AL40" s="137" t="str">
        <f t="shared" si="82"/>
        <v/>
      </c>
      <c r="AM40" s="137" t="str">
        <f t="shared" si="83"/>
        <v/>
      </c>
      <c r="AN40" s="137" t="str">
        <f t="shared" si="84"/>
        <v/>
      </c>
      <c r="AO40" s="137" t="str">
        <f t="shared" si="85"/>
        <v/>
      </c>
      <c r="AP40" s="137" t="str">
        <f t="shared" si="86"/>
        <v/>
      </c>
      <c r="AQ40" s="137" t="str">
        <f t="shared" si="87"/>
        <v/>
      </c>
      <c r="AR40" s="137" t="str">
        <f t="shared" si="88"/>
        <v/>
      </c>
      <c r="AS40" s="137" t="str">
        <f t="shared" si="89"/>
        <v/>
      </c>
      <c r="AT40" s="137" t="str">
        <f t="shared" si="90"/>
        <v/>
      </c>
      <c r="AU40" s="137" t="str">
        <f t="shared" si="91"/>
        <v/>
      </c>
      <c r="AV40" s="137" t="str">
        <f t="shared" si="92"/>
        <v/>
      </c>
    </row>
    <row r="41" spans="1:48" x14ac:dyDescent="0.25">
      <c r="A41" s="137">
        <v>12</v>
      </c>
      <c r="B41" s="138">
        <f t="shared" si="100"/>
        <v>116</v>
      </c>
      <c r="C41" s="138">
        <f t="shared" si="93"/>
        <v>115</v>
      </c>
      <c r="D41" s="138">
        <f>IF(C41&lt;B41,MAX($D$30:D40),ROUND(MAX((C13/8)*(1+$Q$1/100),C13/8+$Q$2/8)+B41-1+0.5,0))</f>
        <v>116</v>
      </c>
      <c r="E41" s="138">
        <f t="shared" si="101"/>
        <v>116</v>
      </c>
      <c r="F41" s="138">
        <f t="shared" si="94"/>
        <v>115</v>
      </c>
      <c r="G41" s="138">
        <f>IF(F41&lt;E41,MAX($G$30:G40),ROUND(MAX((D13/8)*(1+$Q$1/100),D13/8+$Q$2/8)+E41-1+0.5,0))</f>
        <v>110</v>
      </c>
      <c r="H41" s="138">
        <f t="shared" si="102"/>
        <v>748</v>
      </c>
      <c r="I41" s="138">
        <f t="shared" si="95"/>
        <v>746</v>
      </c>
      <c r="J41" s="138">
        <f t="shared" si="98"/>
        <v>764</v>
      </c>
      <c r="K41" s="138">
        <f t="shared" si="103"/>
        <v>748</v>
      </c>
      <c r="L41" s="138">
        <f t="shared" si="96"/>
        <v>746</v>
      </c>
      <c r="M41" s="138">
        <f t="shared" si="99"/>
        <v>764</v>
      </c>
      <c r="N41" s="137" t="s">
        <v>32</v>
      </c>
      <c r="U41" s="137">
        <f>'CONTROL CONFIG'!C26</f>
        <v>13</v>
      </c>
      <c r="V41" s="137">
        <f>'CONTROL CONFIG'!D26</f>
        <v>0</v>
      </c>
      <c r="W41" s="137">
        <f>'CONTROL CONFIG'!E26</f>
        <v>0</v>
      </c>
      <c r="X41" s="137">
        <f>'CONTROL CONFIG'!F26</f>
        <v>0</v>
      </c>
      <c r="Y41" s="137">
        <f>'CONTROL CONFIG'!G26</f>
        <v>0</v>
      </c>
      <c r="Z41" s="137">
        <f>'CONTROL CONFIG'!H26</f>
        <v>0</v>
      </c>
      <c r="AA41" s="137">
        <f>'CONTROL CONFIG'!I26</f>
        <v>0</v>
      </c>
      <c r="AD41" s="137" t="str">
        <f t="shared" si="97"/>
        <v/>
      </c>
      <c r="AE41" s="137" t="str">
        <f t="shared" si="104"/>
        <v/>
      </c>
      <c r="AF41" s="137" t="str">
        <f t="shared" si="104"/>
        <v/>
      </c>
      <c r="AG41" s="137" t="str">
        <f t="shared" si="77"/>
        <v/>
      </c>
      <c r="AH41" s="137" t="str">
        <f t="shared" si="78"/>
        <v/>
      </c>
      <c r="AI41" s="137" t="str">
        <f t="shared" si="79"/>
        <v/>
      </c>
      <c r="AJ41" s="137" t="str">
        <f t="shared" si="80"/>
        <v/>
      </c>
      <c r="AK41" s="137" t="str">
        <f t="shared" si="81"/>
        <v/>
      </c>
      <c r="AL41" s="137" t="str">
        <f t="shared" si="82"/>
        <v/>
      </c>
      <c r="AM41" s="137" t="str">
        <f t="shared" si="83"/>
        <v/>
      </c>
      <c r="AN41" s="137" t="str">
        <f t="shared" si="84"/>
        <v/>
      </c>
      <c r="AO41" s="137" t="str">
        <f t="shared" si="85"/>
        <v/>
      </c>
      <c r="AP41" s="137" t="str">
        <f t="shared" si="86"/>
        <v/>
      </c>
      <c r="AQ41" s="137" t="str">
        <f t="shared" si="87"/>
        <v/>
      </c>
      <c r="AR41" s="137" t="str">
        <f t="shared" si="88"/>
        <v/>
      </c>
      <c r="AS41" s="137" t="str">
        <f t="shared" si="89"/>
        <v/>
      </c>
      <c r="AT41" s="137" t="str">
        <f t="shared" si="90"/>
        <v/>
      </c>
      <c r="AU41" s="137" t="str">
        <f t="shared" si="91"/>
        <v/>
      </c>
      <c r="AV41" s="137" t="str">
        <f t="shared" si="92"/>
        <v/>
      </c>
    </row>
    <row r="42" spans="1:48" x14ac:dyDescent="0.25">
      <c r="A42" s="137">
        <v>13</v>
      </c>
      <c r="B42" s="138">
        <f t="shared" si="100"/>
        <v>116</v>
      </c>
      <c r="C42" s="138">
        <f t="shared" si="93"/>
        <v>115</v>
      </c>
      <c r="D42" s="138">
        <f>IF(C42&lt;B42,MAX($D$30:D41),ROUND(MAX((C14/8)*(1+$Q$1/100),C14/8+$Q$2/8)+B42-1+0.5,0))</f>
        <v>116</v>
      </c>
      <c r="E42" s="138">
        <f t="shared" si="101"/>
        <v>116</v>
      </c>
      <c r="F42" s="138">
        <f t="shared" si="94"/>
        <v>115</v>
      </c>
      <c r="G42" s="138">
        <f>IF(F42&lt;E42,MAX($G$30:G41),ROUND(MAX((D14/8)*(1+$Q$1/100),D14/8+$Q$2/8)+E42-1+0.5,0))</f>
        <v>110</v>
      </c>
      <c r="H42" s="138">
        <f t="shared" si="102"/>
        <v>764</v>
      </c>
      <c r="I42" s="138">
        <f t="shared" si="95"/>
        <v>762</v>
      </c>
      <c r="J42" s="138">
        <f t="shared" si="98"/>
        <v>780</v>
      </c>
      <c r="K42" s="138">
        <f t="shared" si="103"/>
        <v>764</v>
      </c>
      <c r="L42" s="138">
        <f t="shared" si="96"/>
        <v>762</v>
      </c>
      <c r="M42" s="138">
        <f t="shared" si="99"/>
        <v>780</v>
      </c>
      <c r="U42" s="137">
        <f>'CONTROL CONFIG'!C27</f>
        <v>14</v>
      </c>
      <c r="V42" s="137">
        <f>'CONTROL CONFIG'!D27</f>
        <v>0</v>
      </c>
      <c r="W42" s="137">
        <f>'CONTROL CONFIG'!E27</f>
        <v>0</v>
      </c>
      <c r="X42" s="137">
        <f>'CONTROL CONFIG'!F27</f>
        <v>0</v>
      </c>
      <c r="Y42" s="137">
        <f>'CONTROL CONFIG'!G27</f>
        <v>0</v>
      </c>
      <c r="Z42" s="137">
        <f>'CONTROL CONFIG'!H27</f>
        <v>0</v>
      </c>
      <c r="AA42" s="137">
        <f>'CONTROL CONFIG'!I27</f>
        <v>0</v>
      </c>
      <c r="AD42" s="137" t="str">
        <f t="shared" si="97"/>
        <v/>
      </c>
      <c r="AE42" s="137" t="str">
        <f t="shared" si="104"/>
        <v/>
      </c>
      <c r="AF42" s="137" t="str">
        <f t="shared" si="104"/>
        <v/>
      </c>
      <c r="AG42" s="137" t="str">
        <f t="shared" si="77"/>
        <v/>
      </c>
      <c r="AH42" s="137" t="str">
        <f t="shared" si="78"/>
        <v/>
      </c>
      <c r="AI42" s="137" t="str">
        <f t="shared" si="79"/>
        <v/>
      </c>
      <c r="AJ42" s="137" t="str">
        <f t="shared" si="80"/>
        <v/>
      </c>
      <c r="AK42" s="137" t="str">
        <f t="shared" si="81"/>
        <v/>
      </c>
      <c r="AL42" s="137" t="str">
        <f t="shared" si="82"/>
        <v/>
      </c>
      <c r="AM42" s="137" t="str">
        <f t="shared" si="83"/>
        <v/>
      </c>
      <c r="AN42" s="137" t="str">
        <f t="shared" si="84"/>
        <v/>
      </c>
      <c r="AO42" s="137" t="str">
        <f t="shared" si="85"/>
        <v/>
      </c>
      <c r="AP42" s="137" t="str">
        <f t="shared" si="86"/>
        <v/>
      </c>
      <c r="AQ42" s="137" t="str">
        <f t="shared" si="87"/>
        <v/>
      </c>
      <c r="AR42" s="137" t="str">
        <f t="shared" si="88"/>
        <v/>
      </c>
      <c r="AS42" s="137" t="str">
        <f t="shared" si="89"/>
        <v/>
      </c>
      <c r="AT42" s="137" t="str">
        <f t="shared" si="90"/>
        <v/>
      </c>
      <c r="AU42" s="137" t="str">
        <f t="shared" si="91"/>
        <v/>
      </c>
      <c r="AV42" s="137" t="str">
        <f t="shared" si="92"/>
        <v/>
      </c>
    </row>
    <row r="43" spans="1:48" x14ac:dyDescent="0.25">
      <c r="A43" s="137">
        <v>14</v>
      </c>
      <c r="B43" s="138">
        <f t="shared" si="100"/>
        <v>116</v>
      </c>
      <c r="C43" s="138">
        <f t="shared" si="93"/>
        <v>115</v>
      </c>
      <c r="D43" s="138">
        <f>IF(C43&lt;B43,MAX($D$30:D42),ROUND(MAX((C15/8)*(1+$Q$1/100),C15/8+$Q$2/8)+B43-1+0.5,0))</f>
        <v>116</v>
      </c>
      <c r="E43" s="138">
        <f t="shared" si="101"/>
        <v>116</v>
      </c>
      <c r="F43" s="138">
        <f t="shared" si="94"/>
        <v>115</v>
      </c>
      <c r="G43" s="138">
        <f>IF(F43&lt;E43,MAX($G$30:G42),ROUND(MAX((D15/8)*(1+$Q$1/100),D15/8+$Q$2/8)+E43-1+0.5,0))</f>
        <v>110</v>
      </c>
      <c r="H43" s="138">
        <f t="shared" si="102"/>
        <v>780</v>
      </c>
      <c r="I43" s="138">
        <f t="shared" si="95"/>
        <v>778</v>
      </c>
      <c r="J43" s="138">
        <f t="shared" si="98"/>
        <v>796</v>
      </c>
      <c r="K43" s="138">
        <f t="shared" si="103"/>
        <v>780</v>
      </c>
      <c r="L43" s="138">
        <f t="shared" si="96"/>
        <v>778</v>
      </c>
      <c r="M43" s="138">
        <f t="shared" si="99"/>
        <v>796</v>
      </c>
      <c r="U43" s="137">
        <f>'CONTROL CONFIG'!C28</f>
        <v>15</v>
      </c>
      <c r="V43" s="137">
        <f>'CONTROL CONFIG'!D28</f>
        <v>0</v>
      </c>
      <c r="W43" s="137">
        <f>'CONTROL CONFIG'!E28</f>
        <v>0</v>
      </c>
      <c r="X43" s="137">
        <f>'CONTROL CONFIG'!F28</f>
        <v>0</v>
      </c>
      <c r="Y43" s="137">
        <f>'CONTROL CONFIG'!G28</f>
        <v>0</v>
      </c>
      <c r="Z43" s="137">
        <f>'CONTROL CONFIG'!H28</f>
        <v>0</v>
      </c>
      <c r="AA43" s="137">
        <f>'CONTROL CONFIG'!I28</f>
        <v>0</v>
      </c>
      <c r="AD43" s="137" t="str">
        <f t="shared" si="97"/>
        <v/>
      </c>
      <c r="AE43" s="137" t="str">
        <f t="shared" si="104"/>
        <v/>
      </c>
      <c r="AF43" s="137" t="str">
        <f t="shared" si="104"/>
        <v/>
      </c>
      <c r="AG43" s="137" t="str">
        <f t="shared" si="77"/>
        <v/>
      </c>
      <c r="AH43" s="137" t="str">
        <f t="shared" si="78"/>
        <v/>
      </c>
      <c r="AI43" s="137" t="str">
        <f t="shared" si="79"/>
        <v/>
      </c>
      <c r="AJ43" s="137" t="str">
        <f t="shared" si="80"/>
        <v/>
      </c>
      <c r="AK43" s="137" t="str">
        <f t="shared" si="81"/>
        <v/>
      </c>
      <c r="AL43" s="137" t="str">
        <f t="shared" si="82"/>
        <v/>
      </c>
      <c r="AM43" s="137" t="str">
        <f t="shared" si="83"/>
        <v/>
      </c>
      <c r="AN43" s="137" t="str">
        <f t="shared" si="84"/>
        <v/>
      </c>
      <c r="AO43" s="137" t="str">
        <f t="shared" si="85"/>
        <v/>
      </c>
      <c r="AP43" s="137" t="str">
        <f t="shared" si="86"/>
        <v/>
      </c>
      <c r="AQ43" s="137" t="str">
        <f t="shared" si="87"/>
        <v/>
      </c>
      <c r="AR43" s="137" t="str">
        <f t="shared" si="88"/>
        <v/>
      </c>
      <c r="AS43" s="137" t="str">
        <f t="shared" si="89"/>
        <v/>
      </c>
      <c r="AT43" s="137" t="str">
        <f t="shared" si="90"/>
        <v/>
      </c>
      <c r="AU43" s="137" t="str">
        <f t="shared" si="91"/>
        <v/>
      </c>
      <c r="AV43" s="137" t="str">
        <f t="shared" si="92"/>
        <v/>
      </c>
    </row>
    <row r="44" spans="1:48" x14ac:dyDescent="0.25">
      <c r="A44" s="137">
        <v>15</v>
      </c>
      <c r="B44" s="138">
        <f t="shared" si="100"/>
        <v>116</v>
      </c>
      <c r="C44" s="138">
        <f t="shared" si="93"/>
        <v>115</v>
      </c>
      <c r="D44" s="138">
        <f>IF(C44&lt;B44,MAX($D$30:D43),ROUND(MAX((C16/8)*(1+$Q$1/100),C16/8+$Q$2/8)+B44-1+0.5,0))</f>
        <v>116</v>
      </c>
      <c r="E44" s="138">
        <f t="shared" si="101"/>
        <v>116</v>
      </c>
      <c r="F44" s="138">
        <f t="shared" si="94"/>
        <v>115</v>
      </c>
      <c r="G44" s="138">
        <f>IF(F44&lt;E44,MAX($G$30:G43),ROUND(MAX((D16/8)*(1+$Q$1/100),D16/8+$Q$2/8)+E44-1+0.5,0))</f>
        <v>110</v>
      </c>
      <c r="H44" s="138">
        <f t="shared" si="102"/>
        <v>796</v>
      </c>
      <c r="I44" s="138">
        <f t="shared" si="95"/>
        <v>794</v>
      </c>
      <c r="J44" s="138">
        <f t="shared" si="98"/>
        <v>812</v>
      </c>
      <c r="K44" s="138">
        <f t="shared" si="103"/>
        <v>796</v>
      </c>
      <c r="L44" s="138">
        <f t="shared" si="96"/>
        <v>794</v>
      </c>
      <c r="M44" s="138">
        <f t="shared" si="99"/>
        <v>812</v>
      </c>
      <c r="U44" s="137">
        <f>'CONTROL CONFIG'!C29</f>
        <v>16</v>
      </c>
      <c r="V44" s="137">
        <f>'CONTROL CONFIG'!D29</f>
        <v>0</v>
      </c>
      <c r="W44" s="137">
        <f>'CONTROL CONFIG'!E29</f>
        <v>0</v>
      </c>
      <c r="X44" s="137">
        <f>'CONTROL CONFIG'!F29</f>
        <v>0</v>
      </c>
      <c r="Y44" s="137">
        <f>'CONTROL CONFIG'!G29</f>
        <v>0</v>
      </c>
      <c r="Z44" s="137">
        <f>'CONTROL CONFIG'!H29</f>
        <v>0</v>
      </c>
      <c r="AA44" s="137">
        <f>'CONTROL CONFIG'!I29</f>
        <v>0</v>
      </c>
      <c r="AD44" s="137" t="str">
        <f t="shared" si="97"/>
        <v/>
      </c>
      <c r="AE44" s="137" t="str">
        <f t="shared" si="104"/>
        <v/>
      </c>
      <c r="AF44" s="137" t="str">
        <f t="shared" si="104"/>
        <v/>
      </c>
      <c r="AG44" s="137" t="str">
        <f t="shared" si="77"/>
        <v/>
      </c>
      <c r="AH44" s="137" t="str">
        <f t="shared" si="78"/>
        <v/>
      </c>
      <c r="AI44" s="137" t="str">
        <f t="shared" si="79"/>
        <v/>
      </c>
      <c r="AJ44" s="137" t="str">
        <f t="shared" si="80"/>
        <v/>
      </c>
      <c r="AK44" s="137" t="str">
        <f t="shared" si="81"/>
        <v/>
      </c>
      <c r="AL44" s="137" t="str">
        <f t="shared" si="82"/>
        <v/>
      </c>
      <c r="AM44" s="137" t="str">
        <f t="shared" si="83"/>
        <v/>
      </c>
      <c r="AN44" s="137" t="str">
        <f t="shared" si="84"/>
        <v/>
      </c>
      <c r="AO44" s="137" t="str">
        <f t="shared" si="85"/>
        <v/>
      </c>
      <c r="AP44" s="137" t="str">
        <f t="shared" si="86"/>
        <v/>
      </c>
      <c r="AQ44" s="137" t="str">
        <f t="shared" si="87"/>
        <v/>
      </c>
      <c r="AR44" s="137" t="str">
        <f t="shared" si="88"/>
        <v/>
      </c>
      <c r="AS44" s="137" t="str">
        <f t="shared" si="89"/>
        <v/>
      </c>
      <c r="AT44" s="137" t="str">
        <f t="shared" si="90"/>
        <v/>
      </c>
      <c r="AU44" s="137" t="str">
        <f t="shared" si="91"/>
        <v/>
      </c>
      <c r="AV44" s="137" t="str">
        <f t="shared" si="92"/>
        <v/>
      </c>
    </row>
    <row r="45" spans="1:48" x14ac:dyDescent="0.25">
      <c r="A45" s="137">
        <v>16</v>
      </c>
      <c r="B45" s="138">
        <f t="shared" si="100"/>
        <v>116</v>
      </c>
      <c r="C45" s="138">
        <f t="shared" si="93"/>
        <v>115</v>
      </c>
      <c r="D45" s="138">
        <f>IF(C45&lt;B45,MAX($D$30:D44),ROUND(MAX((C17/8)*(1+$Q$1/100),C17/8+$Q$2/8)+B45-1+0.5,0))</f>
        <v>116</v>
      </c>
      <c r="E45" s="138">
        <f t="shared" si="101"/>
        <v>116</v>
      </c>
      <c r="F45" s="138">
        <f t="shared" si="94"/>
        <v>115</v>
      </c>
      <c r="G45" s="138">
        <f>IF(F45&lt;E45,MAX($G$30:G44),ROUND(MAX((D17/8)*(1+$Q$1/100),D17/8+$Q$2/8)+E45-1+0.5,0))</f>
        <v>110</v>
      </c>
      <c r="H45" s="138">
        <f t="shared" si="102"/>
        <v>812</v>
      </c>
      <c r="I45" s="138">
        <f t="shared" si="95"/>
        <v>810</v>
      </c>
      <c r="J45" s="138">
        <f t="shared" si="98"/>
        <v>828</v>
      </c>
      <c r="K45" s="138">
        <f t="shared" si="103"/>
        <v>812</v>
      </c>
      <c r="L45" s="138">
        <f t="shared" si="96"/>
        <v>810</v>
      </c>
      <c r="M45" s="138">
        <f t="shared" si="99"/>
        <v>828</v>
      </c>
      <c r="U45" s="137">
        <f>'CONTROL CONFIG'!C30</f>
        <v>17</v>
      </c>
      <c r="V45" s="137">
        <f>'CONTROL CONFIG'!D30</f>
        <v>0</v>
      </c>
      <c r="W45" s="137">
        <f>'CONTROL CONFIG'!E30</f>
        <v>0</v>
      </c>
      <c r="X45" s="137">
        <f>'CONTROL CONFIG'!F30</f>
        <v>0</v>
      </c>
      <c r="Y45" s="137">
        <f>'CONTROL CONFIG'!G30</f>
        <v>0</v>
      </c>
      <c r="Z45" s="137">
        <f>'CONTROL CONFIG'!H30</f>
        <v>0</v>
      </c>
      <c r="AA45" s="137">
        <f>'CONTROL CONFIG'!I30</f>
        <v>0</v>
      </c>
      <c r="AD45" s="137" t="str">
        <f t="shared" si="97"/>
        <v/>
      </c>
      <c r="AE45" s="137" t="str">
        <f t="shared" si="104"/>
        <v/>
      </c>
      <c r="AF45" s="137" t="str">
        <f t="shared" si="104"/>
        <v/>
      </c>
      <c r="AG45" s="137" t="str">
        <f t="shared" si="77"/>
        <v/>
      </c>
      <c r="AH45" s="137" t="str">
        <f t="shared" si="78"/>
        <v/>
      </c>
      <c r="AI45" s="137" t="str">
        <f t="shared" si="79"/>
        <v/>
      </c>
      <c r="AJ45" s="137" t="str">
        <f t="shared" si="80"/>
        <v/>
      </c>
      <c r="AK45" s="137" t="str">
        <f t="shared" si="81"/>
        <v/>
      </c>
      <c r="AL45" s="137" t="str">
        <f t="shared" si="82"/>
        <v/>
      </c>
      <c r="AM45" s="137" t="str">
        <f t="shared" si="83"/>
        <v/>
      </c>
      <c r="AN45" s="137" t="str">
        <f t="shared" si="84"/>
        <v/>
      </c>
      <c r="AO45" s="137" t="str">
        <f t="shared" si="85"/>
        <v/>
      </c>
      <c r="AP45" s="137" t="str">
        <f t="shared" si="86"/>
        <v/>
      </c>
      <c r="AQ45" s="137" t="str">
        <f t="shared" si="87"/>
        <v/>
      </c>
      <c r="AR45" s="137" t="str">
        <f t="shared" si="88"/>
        <v/>
      </c>
      <c r="AS45" s="137" t="str">
        <f t="shared" si="89"/>
        <v/>
      </c>
      <c r="AT45" s="137" t="str">
        <f t="shared" si="90"/>
        <v/>
      </c>
      <c r="AU45" s="137" t="str">
        <f t="shared" si="91"/>
        <v/>
      </c>
      <c r="AV45" s="137" t="str">
        <f t="shared" si="92"/>
        <v/>
      </c>
    </row>
    <row r="46" spans="1:48" x14ac:dyDescent="0.25">
      <c r="A46" s="137">
        <v>17</v>
      </c>
      <c r="B46" s="138">
        <f t="shared" si="100"/>
        <v>116</v>
      </c>
      <c r="C46" s="138">
        <f t="shared" si="93"/>
        <v>115</v>
      </c>
      <c r="D46" s="138">
        <f>IF(C46&lt;B46,MAX($D$30:D45),ROUND(MAX((C18/8)*(1+$Q$1/100),C18/8+$Q$2/8)+B46-1+0.5,0))</f>
        <v>116</v>
      </c>
      <c r="E46" s="138">
        <f t="shared" si="101"/>
        <v>116</v>
      </c>
      <c r="F46" s="138">
        <f t="shared" si="94"/>
        <v>115</v>
      </c>
      <c r="G46" s="138">
        <f>IF(F46&lt;E46,MAX($G$30:G45),ROUND(MAX((D18/8)*(1+$Q$1/100),D18/8+$Q$2/8)+E46-1+0.5,0))</f>
        <v>110</v>
      </c>
      <c r="H46" s="138">
        <f t="shared" si="102"/>
        <v>828</v>
      </c>
      <c r="I46" s="138">
        <f t="shared" si="95"/>
        <v>826</v>
      </c>
      <c r="J46" s="138">
        <f t="shared" si="98"/>
        <v>844</v>
      </c>
      <c r="K46" s="138">
        <f t="shared" si="103"/>
        <v>828</v>
      </c>
      <c r="L46" s="138">
        <f t="shared" si="96"/>
        <v>826</v>
      </c>
      <c r="M46" s="138">
        <f t="shared" si="99"/>
        <v>844</v>
      </c>
      <c r="U46" s="137">
        <f>'CONTROL CONFIG'!C31</f>
        <v>18</v>
      </c>
      <c r="V46" s="137">
        <f>'CONTROL CONFIG'!D31</f>
        <v>0</v>
      </c>
      <c r="W46" s="137">
        <f>'CONTROL CONFIG'!E31</f>
        <v>0</v>
      </c>
      <c r="X46" s="137">
        <f>'CONTROL CONFIG'!F31</f>
        <v>0</v>
      </c>
      <c r="Y46" s="137">
        <f>'CONTROL CONFIG'!G31</f>
        <v>0</v>
      </c>
      <c r="Z46" s="137">
        <f>'CONTROL CONFIG'!H31</f>
        <v>0</v>
      </c>
      <c r="AA46" s="137">
        <f>'CONTROL CONFIG'!I31</f>
        <v>0</v>
      </c>
      <c r="AD46" s="137" t="str">
        <f t="shared" si="97"/>
        <v/>
      </c>
      <c r="AE46" s="137" t="str">
        <f t="shared" si="104"/>
        <v/>
      </c>
      <c r="AF46" s="137" t="str">
        <f t="shared" si="104"/>
        <v/>
      </c>
      <c r="AG46" s="137" t="str">
        <f t="shared" si="77"/>
        <v/>
      </c>
      <c r="AH46" s="137" t="str">
        <f t="shared" si="78"/>
        <v/>
      </c>
      <c r="AI46" s="137" t="str">
        <f t="shared" si="79"/>
        <v/>
      </c>
      <c r="AJ46" s="137" t="str">
        <f t="shared" si="80"/>
        <v/>
      </c>
      <c r="AK46" s="137" t="str">
        <f t="shared" si="81"/>
        <v/>
      </c>
      <c r="AL46" s="137" t="str">
        <f t="shared" si="82"/>
        <v/>
      </c>
      <c r="AM46" s="137" t="str">
        <f t="shared" si="83"/>
        <v/>
      </c>
      <c r="AN46" s="137" t="str">
        <f t="shared" si="84"/>
        <v/>
      </c>
      <c r="AO46" s="137" t="str">
        <f t="shared" si="85"/>
        <v/>
      </c>
      <c r="AP46" s="137" t="str">
        <f t="shared" si="86"/>
        <v/>
      </c>
      <c r="AQ46" s="137" t="str">
        <f t="shared" si="87"/>
        <v/>
      </c>
      <c r="AR46" s="137" t="str">
        <f t="shared" si="88"/>
        <v/>
      </c>
      <c r="AS46" s="137" t="str">
        <f t="shared" si="89"/>
        <v/>
      </c>
      <c r="AT46" s="137" t="str">
        <f t="shared" si="90"/>
        <v/>
      </c>
      <c r="AU46" s="137" t="str">
        <f t="shared" si="91"/>
        <v/>
      </c>
      <c r="AV46" s="137" t="str">
        <f t="shared" si="92"/>
        <v/>
      </c>
    </row>
    <row r="47" spans="1:48" x14ac:dyDescent="0.25">
      <c r="A47" s="137">
        <v>18</v>
      </c>
      <c r="B47" s="138">
        <f t="shared" si="100"/>
        <v>116</v>
      </c>
      <c r="C47" s="138">
        <f t="shared" si="93"/>
        <v>115</v>
      </c>
      <c r="D47" s="138">
        <f>IF(C47&lt;B47,MAX($D$30:D46),ROUND(MAX((C19/8)*(1+$Q$1/100),C19/8+$Q$2/8)+B47-1+0.5,0))</f>
        <v>116</v>
      </c>
      <c r="E47" s="138">
        <f t="shared" si="101"/>
        <v>116</v>
      </c>
      <c r="F47" s="138">
        <f t="shared" si="94"/>
        <v>115</v>
      </c>
      <c r="G47" s="138">
        <f>IF(F47&lt;E47,MAX($G$30:G46),ROUND(MAX((D19/8)*(1+$Q$1/100),D19/8+$Q$2/8)+E47-1+0.5,0))</f>
        <v>110</v>
      </c>
      <c r="H47" s="138">
        <f t="shared" si="102"/>
        <v>844</v>
      </c>
      <c r="I47" s="138">
        <f t="shared" si="95"/>
        <v>842</v>
      </c>
      <c r="J47" s="138">
        <f t="shared" si="98"/>
        <v>860</v>
      </c>
      <c r="K47" s="138">
        <f t="shared" si="103"/>
        <v>844</v>
      </c>
      <c r="L47" s="138">
        <f t="shared" si="96"/>
        <v>842</v>
      </c>
      <c r="M47" s="138">
        <f t="shared" si="99"/>
        <v>860</v>
      </c>
      <c r="U47" s="137">
        <f>'CONTROL CONFIG'!C32</f>
        <v>19</v>
      </c>
      <c r="V47" s="137">
        <f>'CONTROL CONFIG'!D32</f>
        <v>0</v>
      </c>
      <c r="W47" s="137">
        <f>'CONTROL CONFIG'!E32</f>
        <v>0</v>
      </c>
      <c r="X47" s="137">
        <f>'CONTROL CONFIG'!F32</f>
        <v>0</v>
      </c>
      <c r="Y47" s="137">
        <f>'CONTROL CONFIG'!G32</f>
        <v>0</v>
      </c>
      <c r="Z47" s="137">
        <f>'CONTROL CONFIG'!H32</f>
        <v>0</v>
      </c>
      <c r="AA47" s="137">
        <f>'CONTROL CONFIG'!I32</f>
        <v>0</v>
      </c>
      <c r="AD47" s="137" t="str">
        <f t="shared" si="97"/>
        <v/>
      </c>
      <c r="AE47" s="137" t="str">
        <f t="shared" si="104"/>
        <v/>
      </c>
      <c r="AF47" s="137" t="str">
        <f t="shared" si="104"/>
        <v/>
      </c>
      <c r="AG47" s="137" t="str">
        <f t="shared" si="77"/>
        <v/>
      </c>
      <c r="AH47" s="137" t="str">
        <f t="shared" si="78"/>
        <v/>
      </c>
      <c r="AI47" s="137" t="str">
        <f t="shared" si="79"/>
        <v/>
      </c>
      <c r="AJ47" s="137" t="str">
        <f t="shared" si="80"/>
        <v/>
      </c>
      <c r="AK47" s="137" t="str">
        <f t="shared" si="81"/>
        <v/>
      </c>
      <c r="AL47" s="137" t="str">
        <f t="shared" si="82"/>
        <v/>
      </c>
      <c r="AM47" s="137" t="str">
        <f t="shared" si="83"/>
        <v/>
      </c>
      <c r="AN47" s="137" t="str">
        <f t="shared" si="84"/>
        <v/>
      </c>
      <c r="AO47" s="137" t="str">
        <f t="shared" si="85"/>
        <v/>
      </c>
      <c r="AP47" s="137" t="str">
        <f t="shared" si="86"/>
        <v/>
      </c>
      <c r="AQ47" s="137" t="str">
        <f t="shared" si="87"/>
        <v/>
      </c>
      <c r="AR47" s="137" t="str">
        <f t="shared" si="88"/>
        <v/>
      </c>
      <c r="AS47" s="137" t="str">
        <f t="shared" si="89"/>
        <v/>
      </c>
      <c r="AT47" s="137" t="str">
        <f t="shared" si="90"/>
        <v/>
      </c>
      <c r="AU47" s="137" t="str">
        <f t="shared" si="91"/>
        <v/>
      </c>
      <c r="AV47" s="137" t="str">
        <f t="shared" si="92"/>
        <v/>
      </c>
    </row>
    <row r="48" spans="1:48" x14ac:dyDescent="0.25">
      <c r="A48" s="137">
        <v>19</v>
      </c>
      <c r="B48" s="138">
        <f t="shared" si="100"/>
        <v>116</v>
      </c>
      <c r="C48" s="138">
        <f t="shared" si="93"/>
        <v>115</v>
      </c>
      <c r="D48" s="138">
        <f>IF(C48&lt;B48,MAX($D$30:D47),ROUND(MAX((C20/8)*(1+$Q$1/100),C20/8+$Q$2/8)+B48-1+0.5,0))</f>
        <v>116</v>
      </c>
      <c r="E48" s="138">
        <f t="shared" si="101"/>
        <v>116</v>
      </c>
      <c r="F48" s="138">
        <f t="shared" si="94"/>
        <v>115</v>
      </c>
      <c r="G48" s="138">
        <f>IF(F48&lt;E48,MAX($G$30:G47),ROUND(MAX((D20/8)*(1+$Q$1/100),D20/8+$Q$2/8)+E48-1+0.5,0))</f>
        <v>110</v>
      </c>
      <c r="H48" s="138">
        <f t="shared" si="102"/>
        <v>860</v>
      </c>
      <c r="I48" s="138">
        <f t="shared" si="95"/>
        <v>858</v>
      </c>
      <c r="J48" s="138">
        <f t="shared" si="98"/>
        <v>876</v>
      </c>
      <c r="K48" s="138">
        <f t="shared" si="103"/>
        <v>860</v>
      </c>
      <c r="L48" s="138">
        <f t="shared" si="96"/>
        <v>858</v>
      </c>
      <c r="M48" s="138">
        <f t="shared" si="99"/>
        <v>876</v>
      </c>
      <c r="O48" s="139"/>
      <c r="P48" s="137">
        <v>1024</v>
      </c>
      <c r="U48" s="137">
        <f>'CONTROL CONFIG'!C33</f>
        <v>20</v>
      </c>
      <c r="V48" s="137">
        <f>'CONTROL CONFIG'!D33</f>
        <v>0</v>
      </c>
      <c r="W48" s="137">
        <f>'CONTROL CONFIG'!E33</f>
        <v>0</v>
      </c>
      <c r="X48" s="137">
        <f>'CONTROL CONFIG'!F33</f>
        <v>0</v>
      </c>
      <c r="Y48" s="137">
        <f>'CONTROL CONFIG'!G33</f>
        <v>0</v>
      </c>
      <c r="Z48" s="137">
        <f>'CONTROL CONFIG'!H33</f>
        <v>0</v>
      </c>
      <c r="AA48" s="137">
        <f>'CONTROL CONFIG'!I33</f>
        <v>0</v>
      </c>
      <c r="AD48" s="137" t="str">
        <f t="shared" si="97"/>
        <v/>
      </c>
      <c r="AE48" s="137" t="str">
        <f t="shared" si="104"/>
        <v/>
      </c>
      <c r="AF48" s="137" t="str">
        <f t="shared" si="104"/>
        <v/>
      </c>
      <c r="AG48" s="137" t="str">
        <f t="shared" si="77"/>
        <v/>
      </c>
      <c r="AH48" s="137" t="str">
        <f t="shared" si="78"/>
        <v/>
      </c>
      <c r="AI48" s="137" t="str">
        <f t="shared" si="79"/>
        <v/>
      </c>
      <c r="AJ48" s="137" t="str">
        <f t="shared" si="80"/>
        <v/>
      </c>
      <c r="AK48" s="137" t="str">
        <f t="shared" si="81"/>
        <v/>
      </c>
      <c r="AL48" s="137" t="str">
        <f t="shared" si="82"/>
        <v/>
      </c>
      <c r="AM48" s="137" t="str">
        <f t="shared" si="83"/>
        <v/>
      </c>
      <c r="AN48" s="137" t="str">
        <f t="shared" si="84"/>
        <v/>
      </c>
      <c r="AO48" s="137" t="str">
        <f t="shared" si="85"/>
        <v/>
      </c>
      <c r="AP48" s="137" t="str">
        <f t="shared" si="86"/>
        <v/>
      </c>
      <c r="AQ48" s="137" t="str">
        <f t="shared" si="87"/>
        <v/>
      </c>
      <c r="AR48" s="137" t="str">
        <f t="shared" si="88"/>
        <v/>
      </c>
      <c r="AS48" s="137" t="str">
        <f t="shared" si="89"/>
        <v/>
      </c>
      <c r="AT48" s="137" t="str">
        <f t="shared" si="90"/>
        <v/>
      </c>
      <c r="AU48" s="137" t="str">
        <f t="shared" si="91"/>
        <v/>
      </c>
      <c r="AV48" s="137" t="str">
        <f t="shared" si="92"/>
        <v/>
      </c>
    </row>
    <row r="49" spans="1:48" x14ac:dyDescent="0.25">
      <c r="A49" s="137">
        <v>20</v>
      </c>
      <c r="B49" s="138">
        <f t="shared" si="100"/>
        <v>116</v>
      </c>
      <c r="C49" s="138">
        <f t="shared" si="93"/>
        <v>115</v>
      </c>
      <c r="D49" s="138">
        <f>IF(C49&lt;B49,MAX($D$30:D48),ROUND(MAX((C21/8)*(1+$Q$1/100),C21/8+$Q$2/8)+B49-1+0.5,0))</f>
        <v>116</v>
      </c>
      <c r="E49" s="138">
        <f t="shared" si="101"/>
        <v>116</v>
      </c>
      <c r="F49" s="138">
        <f t="shared" si="94"/>
        <v>115</v>
      </c>
      <c r="G49" s="138">
        <f>IF(F49&lt;E49,MAX($G$30:G48),ROUND(MAX((D21/8)*(1+$Q$1/100),D21/8+$Q$2/8)+E49-1+0.5,0))</f>
        <v>110</v>
      </c>
      <c r="H49" s="138">
        <f t="shared" si="102"/>
        <v>876</v>
      </c>
      <c r="I49" s="138">
        <f t="shared" si="95"/>
        <v>874</v>
      </c>
      <c r="J49" s="138">
        <f t="shared" si="98"/>
        <v>892</v>
      </c>
      <c r="K49" s="138">
        <f t="shared" si="103"/>
        <v>876</v>
      </c>
      <c r="L49" s="138">
        <f t="shared" si="96"/>
        <v>874</v>
      </c>
      <c r="M49" s="138">
        <f t="shared" si="99"/>
        <v>892</v>
      </c>
      <c r="O49" s="137" t="s">
        <v>4</v>
      </c>
      <c r="P49" s="138">
        <v>0</v>
      </c>
      <c r="U49" s="137">
        <f>'CONTROL CONFIG'!C34</f>
        <v>21</v>
      </c>
      <c r="V49" s="137">
        <f>'CONTROL CONFIG'!D34</f>
        <v>0</v>
      </c>
      <c r="W49" s="137">
        <f>'CONTROL CONFIG'!E34</f>
        <v>0</v>
      </c>
      <c r="X49" s="137">
        <f>'CONTROL CONFIG'!F34</f>
        <v>0</v>
      </c>
      <c r="Y49" s="137">
        <f>'CONTROL CONFIG'!G34</f>
        <v>0</v>
      </c>
      <c r="Z49" s="137">
        <f>'CONTROL CONFIG'!H34</f>
        <v>0</v>
      </c>
      <c r="AA49" s="137">
        <f>'CONTROL CONFIG'!I34</f>
        <v>0</v>
      </c>
      <c r="AD49" s="137" t="str">
        <f t="shared" si="97"/>
        <v/>
      </c>
      <c r="AE49" s="137" t="str">
        <f t="shared" si="104"/>
        <v/>
      </c>
      <c r="AF49" s="137" t="str">
        <f t="shared" si="104"/>
        <v/>
      </c>
      <c r="AG49" s="137" t="str">
        <f t="shared" si="77"/>
        <v/>
      </c>
      <c r="AH49" s="137" t="str">
        <f t="shared" si="78"/>
        <v/>
      </c>
      <c r="AI49" s="137" t="str">
        <f t="shared" si="79"/>
        <v/>
      </c>
      <c r="AJ49" s="137" t="str">
        <f t="shared" si="80"/>
        <v/>
      </c>
      <c r="AK49" s="137" t="str">
        <f t="shared" si="81"/>
        <v/>
      </c>
      <c r="AL49" s="137" t="str">
        <f t="shared" si="82"/>
        <v/>
      </c>
      <c r="AM49" s="137" t="str">
        <f t="shared" si="83"/>
        <v/>
      </c>
      <c r="AN49" s="137" t="str">
        <f t="shared" si="84"/>
        <v/>
      </c>
      <c r="AO49" s="137" t="str">
        <f t="shared" si="85"/>
        <v/>
      </c>
      <c r="AP49" s="137" t="str">
        <f t="shared" si="86"/>
        <v/>
      </c>
      <c r="AQ49" s="137" t="str">
        <f t="shared" si="87"/>
        <v/>
      </c>
      <c r="AR49" s="137" t="str">
        <f t="shared" si="88"/>
        <v/>
      </c>
      <c r="AS49" s="137" t="str">
        <f t="shared" si="89"/>
        <v/>
      </c>
      <c r="AT49" s="137" t="str">
        <f t="shared" si="90"/>
        <v/>
      </c>
      <c r="AU49" s="137" t="str">
        <f t="shared" si="91"/>
        <v/>
      </c>
      <c r="AV49" s="137" t="str">
        <f t="shared" si="92"/>
        <v/>
      </c>
    </row>
    <row r="50" spans="1:48" x14ac:dyDescent="0.25">
      <c r="A50" s="137">
        <v>21</v>
      </c>
      <c r="B50" s="138">
        <f t="shared" si="100"/>
        <v>116</v>
      </c>
      <c r="C50" s="138">
        <f t="shared" si="93"/>
        <v>115</v>
      </c>
      <c r="D50" s="138">
        <f>IF(C50&lt;B50,MAX($D$30:D49),ROUND(MAX((C22/8)*(1+$Q$1/100),C22/8+$Q$2/8)+B50-1+0.5,0))</f>
        <v>116</v>
      </c>
      <c r="E50" s="138">
        <f t="shared" si="101"/>
        <v>116</v>
      </c>
      <c r="F50" s="138">
        <f t="shared" si="94"/>
        <v>115</v>
      </c>
      <c r="G50" s="138">
        <f>IF(F50&lt;E50,MAX($G$30:G49),ROUND(MAX((D22/8)*(1+$Q$1/100),D22/8+$Q$2/8)+E50-1+0.5,0))</f>
        <v>110</v>
      </c>
      <c r="H50" s="138">
        <f t="shared" si="102"/>
        <v>892</v>
      </c>
      <c r="I50" s="138">
        <f t="shared" si="95"/>
        <v>890</v>
      </c>
      <c r="J50" s="138">
        <f t="shared" si="98"/>
        <v>908</v>
      </c>
      <c r="K50" s="138">
        <f t="shared" si="103"/>
        <v>892</v>
      </c>
      <c r="L50" s="138">
        <f t="shared" si="96"/>
        <v>890</v>
      </c>
      <c r="M50" s="138">
        <f t="shared" si="99"/>
        <v>908</v>
      </c>
      <c r="O50" s="137" t="s">
        <v>5</v>
      </c>
      <c r="P50" s="138">
        <v>0</v>
      </c>
      <c r="U50" s="137">
        <f>'CONTROL CONFIG'!C35</f>
        <v>22</v>
      </c>
      <c r="V50" s="137">
        <f>'CONTROL CONFIG'!D35</f>
        <v>0</v>
      </c>
      <c r="W50" s="137">
        <f>'CONTROL CONFIG'!E35</f>
        <v>0</v>
      </c>
      <c r="X50" s="137">
        <f>'CONTROL CONFIG'!F35</f>
        <v>0</v>
      </c>
      <c r="Y50" s="137">
        <f>'CONTROL CONFIG'!G35</f>
        <v>0</v>
      </c>
      <c r="Z50" s="137">
        <f>'CONTROL CONFIG'!H35</f>
        <v>0</v>
      </c>
      <c r="AA50" s="137">
        <f>'CONTROL CONFIG'!I35</f>
        <v>0</v>
      </c>
      <c r="AD50" s="137" t="str">
        <f t="shared" si="97"/>
        <v/>
      </c>
      <c r="AE50" s="137" t="str">
        <f t="shared" si="104"/>
        <v/>
      </c>
      <c r="AF50" s="137" t="str">
        <f t="shared" si="104"/>
        <v/>
      </c>
      <c r="AG50" s="137" t="str">
        <f t="shared" si="77"/>
        <v/>
      </c>
      <c r="AH50" s="137" t="str">
        <f t="shared" si="78"/>
        <v/>
      </c>
      <c r="AI50" s="137" t="str">
        <f t="shared" si="79"/>
        <v/>
      </c>
      <c r="AJ50" s="137" t="str">
        <f t="shared" si="80"/>
        <v/>
      </c>
      <c r="AK50" s="137" t="str">
        <f t="shared" si="81"/>
        <v/>
      </c>
      <c r="AL50" s="137" t="str">
        <f t="shared" si="82"/>
        <v/>
      </c>
      <c r="AM50" s="137" t="str">
        <f t="shared" si="83"/>
        <v/>
      </c>
      <c r="AN50" s="137" t="str">
        <f t="shared" si="84"/>
        <v/>
      </c>
      <c r="AO50" s="137" t="str">
        <f t="shared" si="85"/>
        <v/>
      </c>
      <c r="AP50" s="137" t="str">
        <f t="shared" si="86"/>
        <v/>
      </c>
      <c r="AQ50" s="137" t="str">
        <f t="shared" si="87"/>
        <v/>
      </c>
      <c r="AR50" s="137" t="str">
        <f t="shared" si="88"/>
        <v/>
      </c>
      <c r="AS50" s="137" t="str">
        <f t="shared" si="89"/>
        <v/>
      </c>
      <c r="AT50" s="137" t="str">
        <f t="shared" si="90"/>
        <v/>
      </c>
      <c r="AU50" s="137" t="str">
        <f t="shared" si="91"/>
        <v/>
      </c>
      <c r="AV50" s="137" t="str">
        <f t="shared" si="92"/>
        <v/>
      </c>
    </row>
    <row r="51" spans="1:48" x14ac:dyDescent="0.25">
      <c r="A51" s="137">
        <v>22</v>
      </c>
      <c r="B51" s="138">
        <f t="shared" si="100"/>
        <v>116</v>
      </c>
      <c r="C51" s="138">
        <f t="shared" si="93"/>
        <v>115</v>
      </c>
      <c r="D51" s="138">
        <f>IF(C51&lt;B51,MAX($D$30:D50),ROUND(MAX((C23/8)*(1+$Q$1/100),C23/8+$Q$2/8)+B51-1+0.5,0))</f>
        <v>116</v>
      </c>
      <c r="E51" s="138">
        <f t="shared" si="101"/>
        <v>116</v>
      </c>
      <c r="F51" s="138">
        <f t="shared" si="94"/>
        <v>115</v>
      </c>
      <c r="G51" s="138">
        <f>IF(F51&lt;E51,MAX($G$30:G50),ROUND(MAX((D23/8)*(1+$Q$1/100),D23/8+$Q$2/8)+E51-1+0.5,0))</f>
        <v>110</v>
      </c>
      <c r="H51" s="138">
        <f t="shared" si="102"/>
        <v>908</v>
      </c>
      <c r="I51" s="138">
        <f t="shared" si="95"/>
        <v>906</v>
      </c>
      <c r="J51" s="138">
        <f t="shared" si="98"/>
        <v>924</v>
      </c>
      <c r="K51" s="138">
        <f t="shared" si="103"/>
        <v>908</v>
      </c>
      <c r="L51" s="138">
        <f t="shared" si="96"/>
        <v>906</v>
      </c>
      <c r="M51" s="138">
        <f t="shared" si="99"/>
        <v>924</v>
      </c>
      <c r="O51" s="137" t="s">
        <v>6</v>
      </c>
      <c r="P51" s="138">
        <v>600</v>
      </c>
      <c r="Q51" s="137">
        <v>600</v>
      </c>
      <c r="U51" s="137">
        <f>'CONTROL CONFIG'!C36</f>
        <v>23</v>
      </c>
      <c r="V51" s="137">
        <f>'CONTROL CONFIG'!D36</f>
        <v>0</v>
      </c>
      <c r="W51" s="137">
        <f>'CONTROL CONFIG'!E36</f>
        <v>0</v>
      </c>
      <c r="X51" s="137">
        <f>'CONTROL CONFIG'!F36</f>
        <v>0</v>
      </c>
      <c r="Y51" s="137">
        <f>'CONTROL CONFIG'!G36</f>
        <v>0</v>
      </c>
      <c r="Z51" s="137">
        <f>'CONTROL CONFIG'!H36</f>
        <v>0</v>
      </c>
      <c r="AA51" s="137">
        <f>'CONTROL CONFIG'!I36</f>
        <v>0</v>
      </c>
      <c r="AD51" s="137" t="str">
        <f t="shared" si="97"/>
        <v/>
      </c>
      <c r="AE51" s="137" t="str">
        <f t="shared" si="104"/>
        <v/>
      </c>
      <c r="AF51" s="137" t="str">
        <f t="shared" si="104"/>
        <v/>
      </c>
      <c r="AG51" s="137" t="str">
        <f t="shared" si="77"/>
        <v/>
      </c>
      <c r="AH51" s="137" t="str">
        <f t="shared" si="78"/>
        <v/>
      </c>
      <c r="AI51" s="137" t="str">
        <f t="shared" si="79"/>
        <v/>
      </c>
      <c r="AJ51" s="137" t="str">
        <f t="shared" si="80"/>
        <v/>
      </c>
      <c r="AK51" s="137" t="str">
        <f t="shared" si="81"/>
        <v/>
      </c>
      <c r="AL51" s="137" t="str">
        <f t="shared" si="82"/>
        <v/>
      </c>
      <c r="AM51" s="137" t="str">
        <f t="shared" si="83"/>
        <v/>
      </c>
      <c r="AN51" s="137" t="str">
        <f t="shared" si="84"/>
        <v/>
      </c>
      <c r="AO51" s="137" t="str">
        <f t="shared" si="85"/>
        <v/>
      </c>
      <c r="AP51" s="137" t="str">
        <f t="shared" si="86"/>
        <v/>
      </c>
      <c r="AQ51" s="137" t="str">
        <f t="shared" si="87"/>
        <v/>
      </c>
      <c r="AR51" s="137" t="str">
        <f t="shared" si="88"/>
        <v/>
      </c>
      <c r="AS51" s="137" t="str">
        <f t="shared" si="89"/>
        <v/>
      </c>
      <c r="AT51" s="137" t="str">
        <f t="shared" si="90"/>
        <v/>
      </c>
      <c r="AU51" s="137" t="str">
        <f t="shared" si="91"/>
        <v/>
      </c>
      <c r="AV51" s="137" t="str">
        <f t="shared" si="92"/>
        <v/>
      </c>
    </row>
    <row r="52" spans="1:48" x14ac:dyDescent="0.25">
      <c r="A52" s="137">
        <v>23</v>
      </c>
      <c r="B52" s="138">
        <f t="shared" si="100"/>
        <v>116</v>
      </c>
      <c r="C52" s="138">
        <f t="shared" si="93"/>
        <v>115</v>
      </c>
      <c r="D52" s="138">
        <f>IF(C52&lt;B52,MAX($D$30:D51),ROUND(MAX((C24/8)*(1+$Q$1/100),C24/8+$Q$2/8)+B52-1+0.5,0))</f>
        <v>116</v>
      </c>
      <c r="E52" s="138">
        <f t="shared" si="101"/>
        <v>116</v>
      </c>
      <c r="F52" s="138">
        <f t="shared" si="94"/>
        <v>115</v>
      </c>
      <c r="G52" s="138">
        <f>IF(F52&lt;E52,MAX($G$30:G51),ROUND(MAX((D24/8)*(1+$Q$1/100),D24/8+$Q$2/8)+E52-1+0.5,0))</f>
        <v>110</v>
      </c>
      <c r="H52" s="138">
        <f t="shared" si="102"/>
        <v>924</v>
      </c>
      <c r="I52" s="138">
        <f t="shared" si="95"/>
        <v>922</v>
      </c>
      <c r="J52" s="138">
        <f t="shared" si="98"/>
        <v>940</v>
      </c>
      <c r="K52" s="138">
        <f t="shared" si="103"/>
        <v>924</v>
      </c>
      <c r="L52" s="138">
        <f t="shared" si="96"/>
        <v>922</v>
      </c>
      <c r="M52" s="138">
        <f t="shared" si="99"/>
        <v>940</v>
      </c>
      <c r="O52" s="137" t="s">
        <v>7</v>
      </c>
      <c r="P52" s="138">
        <v>600</v>
      </c>
      <c r="Q52" s="137">
        <v>600</v>
      </c>
      <c r="U52" s="137">
        <f>'CONTROL CONFIG'!C37</f>
        <v>24</v>
      </c>
      <c r="V52" s="137">
        <f>'CONTROL CONFIG'!D37</f>
        <v>0</v>
      </c>
      <c r="W52" s="137">
        <f>'CONTROL CONFIG'!E37</f>
        <v>0</v>
      </c>
      <c r="X52" s="137">
        <f>'CONTROL CONFIG'!F37</f>
        <v>0</v>
      </c>
      <c r="Y52" s="137">
        <f>'CONTROL CONFIG'!G37</f>
        <v>0</v>
      </c>
      <c r="Z52" s="137">
        <f>'CONTROL CONFIG'!H37</f>
        <v>0</v>
      </c>
      <c r="AA52" s="137">
        <f>'CONTROL CONFIG'!I37</f>
        <v>0</v>
      </c>
      <c r="AD52" s="137" t="str">
        <f t="shared" si="97"/>
        <v/>
      </c>
      <c r="AE52" s="137" t="str">
        <f t="shared" ref="AE52" si="105">IF(V52=0,"",IF($P$7=1,V52,""))</f>
        <v/>
      </c>
      <c r="AF52" s="137" t="str">
        <f t="shared" ref="AF52" si="106">IF(W52=0,"",IF($P$7=1,W52,""))</f>
        <v/>
      </c>
      <c r="AG52" s="137" t="str">
        <f t="shared" ref="AG52" si="107">IF(X52=0,"",IF($P$7=1,X52,""))</f>
        <v/>
      </c>
      <c r="AH52" s="137" t="str">
        <f t="shared" ref="AH52" si="108">IF(Y52=0,"",IF($P$7=1,Y52,""))</f>
        <v/>
      </c>
      <c r="AI52" s="137" t="str">
        <f t="shared" ref="AI52" si="109">IF(Z52=0,"",IF($P$7=1,Z52,""))</f>
        <v/>
      </c>
      <c r="AJ52" s="137" t="str">
        <f t="shared" ref="AJ52" si="110">IF(AA52=0,"",IF($P$7=1,AA52,""))</f>
        <v/>
      </c>
      <c r="AK52" s="137" t="str">
        <f>IF(AE25=0,"",IF($P$7=1,AE25,""))</f>
        <v/>
      </c>
      <c r="AL52" s="137" t="str">
        <f t="shared" ref="AL52:AN52" si="111">IF(AF25=0,"",IF($P$7=1,AF25,""))</f>
        <v/>
      </c>
      <c r="AM52" s="137" t="str">
        <f t="shared" si="111"/>
        <v/>
      </c>
      <c r="AN52" s="137" t="str">
        <f t="shared" si="111"/>
        <v/>
      </c>
      <c r="AO52" s="137" t="str">
        <f t="shared" ref="AO52" si="112">IF(AI25=0,"",IF($P$7=1,AI25,""))</f>
        <v/>
      </c>
      <c r="AP52" s="137" t="str">
        <f t="shared" ref="AP52" si="113">IF(AJ25=0,"",IF($P$7=1,AJ25,""))</f>
        <v/>
      </c>
      <c r="AQ52" s="137" t="str">
        <f t="shared" ref="AQ52" si="114">IF(AK25=0,"",IF($P$7=1,AK25,""))</f>
        <v/>
      </c>
      <c r="AR52" s="137" t="str">
        <f t="shared" ref="AR52" si="115">IF(AL25=0,"",IF($P$7=1,AL25,""))</f>
        <v/>
      </c>
      <c r="AS52" s="137" t="str">
        <f>IF(G25=0,"",IF($P$7=1,CONCATENATE("DI:", G25,"-",H25),""))</f>
        <v/>
      </c>
      <c r="AT52" s="137" t="str">
        <f>IF(I25=0,"",IF($P$7=1,CONCATENATE("DO:",I25,"-",J25),""))</f>
        <v/>
      </c>
      <c r="AU52" s="137" t="str">
        <f>IF(K25=0,"",IF($P$7=1,CONCATENATE("AI:", K25,"-",L25),""))</f>
        <v/>
      </c>
      <c r="AV52" s="137" t="str">
        <f>IF(M25=0,"",IF($P$7=1,CONCATENATE("AO:", M25,"-",N25),""))</f>
        <v/>
      </c>
    </row>
    <row r="53" spans="1:48" x14ac:dyDescent="0.25">
      <c r="A53" s="137">
        <v>24</v>
      </c>
      <c r="B53" s="138">
        <f t="shared" si="100"/>
        <v>116</v>
      </c>
      <c r="C53" s="138">
        <f t="shared" si="93"/>
        <v>115</v>
      </c>
      <c r="D53" s="138">
        <f>IF(C53&lt;B53,MAX($D$30:D52),ROUND(MAX((C25/8)*(1+$Q$1/100),C25/8+$Q$2/8)+B53-1+0.5,0))</f>
        <v>116</v>
      </c>
      <c r="E53" s="138">
        <f t="shared" si="101"/>
        <v>116</v>
      </c>
      <c r="F53" s="138">
        <f t="shared" si="94"/>
        <v>115</v>
      </c>
      <c r="G53" s="138">
        <f>IF(F53&lt;E53,MAX($G$30:G52),ROUND(MAX((D25/8)*(1+$Q$1/100),D25/8+$Q$2/8)+E53-1+0.5,0))</f>
        <v>110</v>
      </c>
      <c r="H53" s="138">
        <f t="shared" si="102"/>
        <v>940</v>
      </c>
      <c r="I53" s="138">
        <f t="shared" si="95"/>
        <v>938</v>
      </c>
      <c r="J53" s="138">
        <f t="shared" si="98"/>
        <v>956</v>
      </c>
      <c r="K53" s="138">
        <f t="shared" si="103"/>
        <v>940</v>
      </c>
      <c r="L53" s="138">
        <f t="shared" si="96"/>
        <v>938</v>
      </c>
      <c r="M53" s="138">
        <f t="shared" si="99"/>
        <v>956</v>
      </c>
      <c r="X53" s="137">
        <f>SUM(X29:X52)</f>
        <v>537</v>
      </c>
      <c r="Y53" s="137">
        <f t="shared" ref="Y53:AA53" si="116">SUM(Y29:Y52)</f>
        <v>498</v>
      </c>
      <c r="Z53" s="137">
        <f t="shared" si="116"/>
        <v>17</v>
      </c>
      <c r="AA53" s="137">
        <f t="shared" si="116"/>
        <v>18</v>
      </c>
    </row>
    <row r="54" spans="1:48" x14ac:dyDescent="0.25">
      <c r="B54" s="138"/>
      <c r="C54" s="138"/>
      <c r="D54" s="138">
        <f>MAX(D30:D53)</f>
        <v>116</v>
      </c>
      <c r="E54" s="138"/>
      <c r="F54" s="138"/>
      <c r="G54" s="138">
        <f>MAX(G30:G53)</f>
        <v>110</v>
      </c>
      <c r="H54" s="138"/>
      <c r="I54" s="138"/>
      <c r="J54" s="138">
        <f>MAX(J30:J53)</f>
        <v>956</v>
      </c>
      <c r="K54" s="138"/>
      <c r="L54" s="138"/>
      <c r="M54" s="138">
        <f>MAX(M30:M53)</f>
        <v>956</v>
      </c>
    </row>
    <row r="56" spans="1:48" x14ac:dyDescent="0.25">
      <c r="I56" s="140"/>
    </row>
    <row r="58" spans="1:48" x14ac:dyDescent="0.2">
      <c r="F58" s="137">
        <f ca="1">R58</f>
        <v>1</v>
      </c>
      <c r="G58" s="137">
        <v>6</v>
      </c>
      <c r="H58" s="137">
        <v>600</v>
      </c>
      <c r="I58" s="137">
        <v>602</v>
      </c>
      <c r="J58" s="137">
        <v>620</v>
      </c>
      <c r="K58" s="137">
        <v>600</v>
      </c>
      <c r="L58" s="137">
        <v>602</v>
      </c>
      <c r="M58" s="137">
        <v>620</v>
      </c>
      <c r="O58" s="141">
        <f ca="1">TODAY()</f>
        <v>45567</v>
      </c>
      <c r="P58" s="142">
        <v>45689</v>
      </c>
      <c r="Q58" s="143">
        <f ca="1">P58-O58</f>
        <v>122</v>
      </c>
      <c r="R58" s="143">
        <f ca="1">IF(Q58&gt;0,1,0)</f>
        <v>1</v>
      </c>
    </row>
    <row r="59" spans="1:48" x14ac:dyDescent="0.25">
      <c r="F59" s="137">
        <v>7</v>
      </c>
      <c r="G59" s="137">
        <v>12</v>
      </c>
      <c r="H59" s="137">
        <v>620</v>
      </c>
      <c r="I59" s="137">
        <v>626</v>
      </c>
      <c r="J59" s="137">
        <v>644</v>
      </c>
      <c r="K59" s="137">
        <v>620</v>
      </c>
      <c r="L59" s="137">
        <v>626</v>
      </c>
      <c r="M59" s="137">
        <v>644</v>
      </c>
    </row>
    <row r="60" spans="1:48" x14ac:dyDescent="0.25">
      <c r="F60" s="137">
        <v>17</v>
      </c>
      <c r="G60" s="137">
        <v>22</v>
      </c>
      <c r="H60" s="137">
        <v>644</v>
      </c>
      <c r="I60" s="137">
        <v>646</v>
      </c>
      <c r="J60" s="137">
        <v>664</v>
      </c>
      <c r="K60" s="137">
        <v>644</v>
      </c>
      <c r="L60" s="137">
        <v>646</v>
      </c>
      <c r="M60" s="137">
        <v>664</v>
      </c>
    </row>
    <row r="61" spans="1:48" x14ac:dyDescent="0.25">
      <c r="F61" s="137">
        <v>25</v>
      </c>
      <c r="G61" s="137">
        <v>30</v>
      </c>
      <c r="H61" s="137">
        <v>664</v>
      </c>
      <c r="I61" s="137">
        <v>670</v>
      </c>
      <c r="J61" s="137">
        <v>688</v>
      </c>
      <c r="K61" s="137">
        <v>664</v>
      </c>
      <c r="L61" s="137">
        <v>670</v>
      </c>
      <c r="M61" s="137">
        <v>688</v>
      </c>
    </row>
    <row r="62" spans="1:48" x14ac:dyDescent="0.2">
      <c r="F62" s="137">
        <v>37</v>
      </c>
      <c r="G62" s="137">
        <v>42</v>
      </c>
      <c r="H62" s="137">
        <v>688</v>
      </c>
      <c r="I62" s="137">
        <v>690</v>
      </c>
      <c r="J62" s="137">
        <v>708</v>
      </c>
      <c r="K62" s="137">
        <v>688</v>
      </c>
      <c r="L62" s="137">
        <v>690</v>
      </c>
      <c r="M62" s="137">
        <v>708</v>
      </c>
      <c r="O62" s="144" t="s">
        <v>42</v>
      </c>
      <c r="P62" s="145"/>
      <c r="Q62" s="145"/>
      <c r="R62" s="145"/>
      <c r="S62" s="145"/>
      <c r="T62" s="145"/>
    </row>
    <row r="63" spans="1:48" x14ac:dyDescent="0.2">
      <c r="F63" s="137">
        <v>49</v>
      </c>
      <c r="G63" s="137">
        <v>54</v>
      </c>
      <c r="H63" s="137">
        <v>708</v>
      </c>
      <c r="I63" s="137">
        <v>714</v>
      </c>
      <c r="J63" s="137">
        <v>732</v>
      </c>
      <c r="K63" s="137">
        <v>708</v>
      </c>
      <c r="L63" s="137">
        <v>714</v>
      </c>
      <c r="M63" s="137">
        <v>732</v>
      </c>
      <c r="O63" s="146" t="s">
        <v>43</v>
      </c>
      <c r="P63" s="145"/>
      <c r="Q63" s="145"/>
      <c r="R63" s="145"/>
      <c r="S63" s="145"/>
      <c r="T63" s="145"/>
    </row>
    <row r="64" spans="1:48" x14ac:dyDescent="0.25">
      <c r="F64" s="137">
        <v>61</v>
      </c>
      <c r="G64" s="137">
        <v>66</v>
      </c>
      <c r="H64" s="137">
        <v>732</v>
      </c>
      <c r="I64" s="137">
        <v>742</v>
      </c>
      <c r="J64" s="137">
        <v>760</v>
      </c>
      <c r="K64" s="137">
        <v>732</v>
      </c>
      <c r="L64" s="137">
        <v>734</v>
      </c>
      <c r="M64" s="137">
        <v>752</v>
      </c>
    </row>
    <row r="65" spans="6:13" x14ac:dyDescent="0.25">
      <c r="F65" s="137">
        <v>67</v>
      </c>
      <c r="G65" s="137">
        <v>66</v>
      </c>
      <c r="H65" s="137">
        <v>760</v>
      </c>
      <c r="I65" s="137">
        <v>758</v>
      </c>
      <c r="J65" s="137">
        <v>776</v>
      </c>
      <c r="K65" s="137">
        <v>760</v>
      </c>
      <c r="L65" s="137">
        <v>758</v>
      </c>
      <c r="M65" s="137">
        <v>776</v>
      </c>
    </row>
    <row r="66" spans="6:13" x14ac:dyDescent="0.25">
      <c r="F66" s="137">
        <v>67</v>
      </c>
      <c r="G66" s="137">
        <v>66</v>
      </c>
      <c r="H66" s="137">
        <v>776</v>
      </c>
      <c r="I66" s="137">
        <v>774</v>
      </c>
      <c r="J66" s="137">
        <v>792</v>
      </c>
      <c r="K66" s="137">
        <v>776</v>
      </c>
      <c r="L66" s="137">
        <v>774</v>
      </c>
      <c r="M66" s="137">
        <v>792</v>
      </c>
    </row>
    <row r="67" spans="6:13" x14ac:dyDescent="0.25">
      <c r="F67" s="137">
        <v>67</v>
      </c>
      <c r="G67" s="137">
        <v>66</v>
      </c>
      <c r="H67" s="137">
        <v>792</v>
      </c>
      <c r="I67" s="137">
        <v>790</v>
      </c>
      <c r="J67" s="137">
        <v>808</v>
      </c>
      <c r="K67" s="137">
        <v>792</v>
      </c>
      <c r="L67" s="137">
        <v>790</v>
      </c>
      <c r="M67" s="137">
        <v>808</v>
      </c>
    </row>
    <row r="68" spans="6:13" x14ac:dyDescent="0.25">
      <c r="F68" s="137">
        <v>67</v>
      </c>
      <c r="G68" s="137">
        <v>66</v>
      </c>
      <c r="H68" s="137">
        <v>808</v>
      </c>
      <c r="I68" s="137">
        <v>806</v>
      </c>
      <c r="J68" s="137">
        <v>824</v>
      </c>
      <c r="K68" s="137">
        <v>808</v>
      </c>
      <c r="L68" s="137">
        <v>806</v>
      </c>
      <c r="M68" s="137">
        <v>824</v>
      </c>
    </row>
    <row r="69" spans="6:13" x14ac:dyDescent="0.25">
      <c r="F69" s="137">
        <v>67</v>
      </c>
      <c r="G69" s="137">
        <v>66</v>
      </c>
      <c r="H69" s="137">
        <v>824</v>
      </c>
      <c r="I69" s="137">
        <v>822</v>
      </c>
      <c r="J69" s="137">
        <v>840</v>
      </c>
      <c r="K69" s="137">
        <v>824</v>
      </c>
      <c r="L69" s="137">
        <v>822</v>
      </c>
      <c r="M69" s="137">
        <v>840</v>
      </c>
    </row>
    <row r="70" spans="6:13" x14ac:dyDescent="0.25">
      <c r="F70" s="137">
        <v>67</v>
      </c>
      <c r="G70" s="137">
        <v>66</v>
      </c>
      <c r="H70" s="137">
        <v>840</v>
      </c>
      <c r="I70" s="137">
        <v>838</v>
      </c>
      <c r="J70" s="137">
        <v>856</v>
      </c>
      <c r="K70" s="137">
        <v>840</v>
      </c>
      <c r="L70" s="137">
        <v>838</v>
      </c>
      <c r="M70" s="137">
        <v>856</v>
      </c>
    </row>
    <row r="71" spans="6:13" x14ac:dyDescent="0.25">
      <c r="F71" s="137">
        <v>67</v>
      </c>
      <c r="G71" s="137">
        <v>66</v>
      </c>
      <c r="H71" s="137">
        <v>856</v>
      </c>
      <c r="I71" s="137">
        <v>854</v>
      </c>
      <c r="J71" s="137">
        <v>872</v>
      </c>
      <c r="K71" s="137">
        <v>856</v>
      </c>
      <c r="L71" s="137">
        <v>854</v>
      </c>
      <c r="M71" s="137">
        <v>872</v>
      </c>
    </row>
    <row r="72" spans="6:13" x14ac:dyDescent="0.25">
      <c r="F72" s="137">
        <v>67</v>
      </c>
      <c r="G72" s="137">
        <v>66</v>
      </c>
      <c r="H72" s="137">
        <v>872</v>
      </c>
      <c r="I72" s="137">
        <v>870</v>
      </c>
      <c r="J72" s="137">
        <v>888</v>
      </c>
      <c r="K72" s="137">
        <v>872</v>
      </c>
      <c r="L72" s="137">
        <v>870</v>
      </c>
      <c r="M72" s="137">
        <v>888</v>
      </c>
    </row>
    <row r="73" spans="6:13" x14ac:dyDescent="0.25">
      <c r="F73" s="137">
        <v>67</v>
      </c>
      <c r="G73" s="137">
        <v>66</v>
      </c>
      <c r="H73" s="137">
        <v>888</v>
      </c>
      <c r="I73" s="137">
        <v>886</v>
      </c>
      <c r="J73" s="137">
        <v>904</v>
      </c>
      <c r="K73" s="137">
        <v>888</v>
      </c>
      <c r="L73" s="137">
        <v>886</v>
      </c>
      <c r="M73" s="137">
        <v>904</v>
      </c>
    </row>
    <row r="74" spans="6:13" x14ac:dyDescent="0.25">
      <c r="F74" s="137">
        <v>67</v>
      </c>
      <c r="G74" s="137">
        <v>66</v>
      </c>
      <c r="H74" s="137">
        <v>904</v>
      </c>
      <c r="I74" s="137">
        <v>902</v>
      </c>
      <c r="J74" s="137">
        <v>920</v>
      </c>
      <c r="K74" s="137">
        <v>904</v>
      </c>
      <c r="L74" s="137">
        <v>902</v>
      </c>
      <c r="M74" s="137">
        <v>920</v>
      </c>
    </row>
    <row r="75" spans="6:13" x14ac:dyDescent="0.25">
      <c r="F75" s="137">
        <v>67</v>
      </c>
      <c r="G75" s="137">
        <v>66</v>
      </c>
      <c r="H75" s="137">
        <v>920</v>
      </c>
      <c r="I75" s="137">
        <v>918</v>
      </c>
      <c r="J75" s="137">
        <v>936</v>
      </c>
      <c r="K75" s="137">
        <v>920</v>
      </c>
      <c r="L75" s="137">
        <v>918</v>
      </c>
      <c r="M75" s="137">
        <v>936</v>
      </c>
    </row>
    <row r="76" spans="6:13" x14ac:dyDescent="0.25">
      <c r="F76" s="137">
        <v>67</v>
      </c>
      <c r="G76" s="137">
        <v>66</v>
      </c>
      <c r="H76" s="137">
        <v>936</v>
      </c>
      <c r="I76" s="137">
        <v>934</v>
      </c>
      <c r="J76" s="137">
        <v>952</v>
      </c>
      <c r="K76" s="137">
        <v>936</v>
      </c>
      <c r="L76" s="137">
        <v>934</v>
      </c>
      <c r="M76" s="137">
        <v>952</v>
      </c>
    </row>
    <row r="77" spans="6:13" x14ac:dyDescent="0.25">
      <c r="F77" s="137">
        <v>67</v>
      </c>
      <c r="G77" s="137">
        <v>66</v>
      </c>
      <c r="H77" s="137">
        <v>952</v>
      </c>
      <c r="I77" s="137">
        <v>950</v>
      </c>
      <c r="J77" s="137">
        <v>968</v>
      </c>
      <c r="K77" s="137">
        <v>952</v>
      </c>
      <c r="L77" s="137">
        <v>950</v>
      </c>
      <c r="M77" s="137">
        <v>968</v>
      </c>
    </row>
    <row r="78" spans="6:13" x14ac:dyDescent="0.25">
      <c r="F78" s="137">
        <v>67</v>
      </c>
      <c r="G78" s="137">
        <v>66</v>
      </c>
      <c r="H78" s="137">
        <v>968</v>
      </c>
      <c r="I78" s="137">
        <v>966</v>
      </c>
      <c r="J78" s="137">
        <v>984</v>
      </c>
      <c r="K78" s="137">
        <v>968</v>
      </c>
      <c r="L78" s="137">
        <v>966</v>
      </c>
      <c r="M78" s="137">
        <v>984</v>
      </c>
    </row>
    <row r="79" spans="6:13" x14ac:dyDescent="0.25">
      <c r="F79" s="137">
        <v>67</v>
      </c>
      <c r="G79" s="137">
        <v>66</v>
      </c>
      <c r="H79" s="137">
        <v>984</v>
      </c>
      <c r="I79" s="137">
        <v>982</v>
      </c>
      <c r="J79" s="137">
        <v>1000</v>
      </c>
      <c r="K79" s="137">
        <v>984</v>
      </c>
      <c r="L79" s="137">
        <v>982</v>
      </c>
      <c r="M79" s="137">
        <v>1000</v>
      </c>
    </row>
    <row r="80" spans="6:13" x14ac:dyDescent="0.25">
      <c r="F80" s="137">
        <v>67</v>
      </c>
      <c r="G80" s="137">
        <v>66</v>
      </c>
      <c r="H80" s="137">
        <v>1000</v>
      </c>
      <c r="I80" s="137">
        <v>998</v>
      </c>
      <c r="J80" s="137">
        <v>1016</v>
      </c>
      <c r="K80" s="137">
        <v>1000</v>
      </c>
      <c r="L80" s="137">
        <v>998</v>
      </c>
      <c r="M80" s="137">
        <v>1016</v>
      </c>
    </row>
    <row r="81" spans="6:13" x14ac:dyDescent="0.25">
      <c r="F81" s="137">
        <v>67</v>
      </c>
      <c r="G81" s="137">
        <v>66</v>
      </c>
      <c r="H81" s="137">
        <v>1016</v>
      </c>
      <c r="I81" s="137">
        <v>1014</v>
      </c>
      <c r="J81" s="137">
        <v>1032</v>
      </c>
      <c r="K81" s="137">
        <v>1016</v>
      </c>
      <c r="L81" s="137">
        <v>1014</v>
      </c>
      <c r="M81" s="137">
        <v>1032</v>
      </c>
    </row>
    <row r="82" spans="6:13" x14ac:dyDescent="0.25">
      <c r="G82" s="137">
        <v>66</v>
      </c>
      <c r="J82" s="137">
        <v>1032</v>
      </c>
      <c r="M82" s="137">
        <v>1032</v>
      </c>
    </row>
  </sheetData>
  <sheetProtection algorithmName="SHA-512" hashValue="C91gLODpO3IPeeCPy3WprP1QgZ1705KuwDOibMh/mZHQYue4sbkjkhnlERUH6Z8stSVJ2SzJfnGk/MFqL9LCFg==" saltValue="eN0KC9qxbi1WbE/h2LSGiQ==" spinCount="100000" sheet="1" objects="1" scenarios="1"/>
  <hyperlinks>
    <hyperlink ref="O63" r:id="rId1" display="WWW.NICSACO.COM 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CONTROL CONFIG</vt:lpstr>
      <vt:lpstr>CP Type 1</vt:lpstr>
      <vt:lpstr>CP Type 2</vt:lpstr>
      <vt:lpstr>nicsaco.com</vt:lpstr>
    </vt:vector>
  </TitlesOfParts>
  <Company>NICSA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Pejman Tarakameh</dc:creator>
  <cp:lastModifiedBy>Simin Ansari</cp:lastModifiedBy>
  <cp:lastPrinted>2020-11-30T10:10:24Z</cp:lastPrinted>
  <dcterms:created xsi:type="dcterms:W3CDTF">2020-11-30T10:04:42Z</dcterms:created>
  <dcterms:modified xsi:type="dcterms:W3CDTF">2024-10-02T07:56:24Z</dcterms:modified>
</cp:coreProperties>
</file>