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Archives\1-Nicsa service site\Website\02-nicsa website\Content -NICSA\download page\"/>
    </mc:Choice>
  </mc:AlternateContent>
  <bookViews>
    <workbookView xWindow="0" yWindow="0" windowWidth="28800" windowHeight="12330" tabRatio="749"/>
  </bookViews>
  <sheets>
    <sheet name="محاسبات بانک در سطح فشار ضعیف" sheetId="1" r:id="rId1"/>
  </sheets>
  <calcPr calcId="162913"/>
</workbook>
</file>

<file path=xl/calcChain.xml><?xml version="1.0" encoding="utf-8"?>
<calcChain xmlns="http://schemas.openxmlformats.org/spreadsheetml/2006/main">
  <c r="L72" i="1" l="1"/>
  <c r="B57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A98" i="1"/>
  <c r="G72" i="1"/>
  <c r="O72" i="1"/>
  <c r="C74" i="1"/>
  <c r="C72" i="1"/>
  <c r="G77" i="1"/>
  <c r="G51" i="1"/>
  <c r="E74" i="1"/>
  <c r="F74" i="1"/>
  <c r="G74" i="1"/>
  <c r="H74" i="1"/>
  <c r="I74" i="1"/>
  <c r="J74" i="1"/>
  <c r="K74" i="1"/>
  <c r="L74" i="1"/>
  <c r="M74" i="1"/>
  <c r="N74" i="1"/>
  <c r="O74" i="1"/>
  <c r="D74" i="1"/>
  <c r="E72" i="1"/>
  <c r="F72" i="1"/>
  <c r="H72" i="1"/>
  <c r="I72" i="1"/>
  <c r="J72" i="1"/>
  <c r="K72" i="1"/>
  <c r="M72" i="1"/>
  <c r="N72" i="1"/>
  <c r="D72" i="1"/>
  <c r="B28" i="1"/>
  <c r="M28" i="1"/>
  <c r="L98" i="1"/>
  <c r="I96" i="1"/>
  <c r="G57" i="1"/>
  <c r="B51" i="1"/>
  <c r="M29" i="1"/>
  <c r="M30" i="1"/>
</calcChain>
</file>

<file path=xl/comments1.xml><?xml version="1.0" encoding="utf-8"?>
<comments xmlns="http://schemas.openxmlformats.org/spreadsheetml/2006/main">
  <authors>
    <author>Roozbeh</author>
  </authors>
  <commentList>
    <comment ref="B28" authorId="0" shapeId="0">
      <text>
        <r>
          <rPr>
            <b/>
            <sz val="12"/>
            <color indexed="10"/>
            <rFont val="B Nazanin"/>
            <charset val="178"/>
          </rPr>
          <t>خروجی</t>
        </r>
        <r>
          <rPr>
            <b/>
            <sz val="12"/>
            <color indexed="81"/>
            <rFont val="B Nazanin"/>
            <charset val="178"/>
          </rPr>
          <t xml:space="preserve">
</t>
        </r>
        <r>
          <rPr>
            <b/>
            <sz val="12"/>
            <color indexed="12"/>
            <rFont val="B Nazanin"/>
            <charset val="178"/>
          </rPr>
          <t>میانگین ضریب توان فعلی کارخانه</t>
        </r>
      </text>
    </comment>
    <comment ref="F28" authorId="0" shapeId="0">
      <text>
        <r>
          <rPr>
            <b/>
            <sz val="12"/>
            <color indexed="10"/>
            <rFont val="B Nazanin"/>
            <charset val="178"/>
          </rPr>
          <t xml:space="preserve">ورودی
</t>
        </r>
        <r>
          <rPr>
            <b/>
            <sz val="12"/>
            <color indexed="12"/>
            <rFont val="B Nazanin"/>
            <charset val="178"/>
          </rPr>
          <t xml:space="preserve">میزان توان اکتیو تعرفه اول  مصرفی دوره </t>
        </r>
      </text>
    </comment>
    <comment ref="J28" authorId="0" shapeId="0">
      <text>
        <r>
          <rPr>
            <b/>
            <sz val="12"/>
            <color indexed="10"/>
            <rFont val="B Nazanin"/>
            <charset val="178"/>
          </rPr>
          <t xml:space="preserve">ورودی
</t>
        </r>
        <r>
          <rPr>
            <b/>
            <sz val="12"/>
            <color indexed="12"/>
            <rFont val="B Nazanin"/>
            <charset val="178"/>
          </rPr>
          <t>قدرت قراردادی</t>
        </r>
      </text>
    </comment>
    <comment ref="M28" authorId="0" shapeId="0">
      <text>
        <r>
          <rPr>
            <b/>
            <sz val="12"/>
            <color indexed="10"/>
            <rFont val="B Nazanin"/>
            <charset val="178"/>
          </rPr>
          <t>خروجی</t>
        </r>
        <r>
          <rPr>
            <b/>
            <sz val="12"/>
            <color indexed="12"/>
            <rFont val="B Nazanin"/>
            <charset val="178"/>
          </rPr>
          <t xml:space="preserve">
بانک خازنی مورد نیاز بر اساس قدرت قراردادی (بانک خازنی طراحی شده بر اساس توسعه بار تا حد قرارداد)</t>
        </r>
      </text>
    </comment>
    <comment ref="F29" authorId="0" shapeId="0">
      <text>
        <r>
          <rPr>
            <b/>
            <sz val="12"/>
            <color indexed="10"/>
            <rFont val="B Nazanin"/>
            <charset val="178"/>
          </rPr>
          <t>ورودی</t>
        </r>
        <r>
          <rPr>
            <b/>
            <sz val="12"/>
            <color indexed="81"/>
            <rFont val="B Nazanin"/>
            <charset val="178"/>
          </rPr>
          <t xml:space="preserve">
</t>
        </r>
        <r>
          <rPr>
            <b/>
            <sz val="12"/>
            <color indexed="12"/>
            <rFont val="B Nazanin"/>
            <charset val="178"/>
          </rPr>
          <t xml:space="preserve">میزان توان اکتیو تعرفه دوم  مصرفی دوره در صورت موجود نبودن صفر فرض شود </t>
        </r>
      </text>
    </comment>
    <comment ref="J29" authorId="0" shapeId="0">
      <text>
        <r>
          <rPr>
            <b/>
            <sz val="12"/>
            <color indexed="10"/>
            <rFont val="B Nazanin"/>
            <charset val="178"/>
          </rPr>
          <t>ورودی</t>
        </r>
        <r>
          <rPr>
            <b/>
            <sz val="12"/>
            <color indexed="12"/>
            <rFont val="B Nazanin"/>
            <charset val="178"/>
          </rPr>
          <t xml:space="preserve">
قدرت مصرفی</t>
        </r>
      </text>
    </comment>
    <comment ref="M29" authorId="0" shapeId="0">
      <text>
        <r>
          <rPr>
            <b/>
            <sz val="12"/>
            <color indexed="10"/>
            <rFont val="B Nazanin"/>
            <charset val="178"/>
          </rPr>
          <t>خروجی</t>
        </r>
        <r>
          <rPr>
            <b/>
            <sz val="12"/>
            <color indexed="81"/>
            <rFont val="B Nazanin"/>
            <charset val="178"/>
          </rPr>
          <t xml:space="preserve">
</t>
        </r>
        <r>
          <rPr>
            <b/>
            <sz val="12"/>
            <color indexed="12"/>
            <rFont val="B Nazanin"/>
            <charset val="178"/>
          </rPr>
          <t>بانک خازنی مورد نیاز بر اساس قدرت مصرف (بانک خازنی طراحی شده بر اساس بار مصرف در همان ماه که امکان دارد برای مصرف در باقی ایام کافی نباشد)</t>
        </r>
      </text>
    </comment>
    <comment ref="B30" authorId="0" shapeId="0">
      <text>
        <r>
          <rPr>
            <b/>
            <sz val="12"/>
            <color indexed="10"/>
            <rFont val="B Nazanin"/>
            <charset val="178"/>
          </rPr>
          <t>ورودی</t>
        </r>
        <r>
          <rPr>
            <b/>
            <sz val="12"/>
            <color indexed="12"/>
            <rFont val="B Nazanin"/>
            <charset val="178"/>
          </rPr>
          <t xml:space="preserve">
 ضریب توان دلخواه</t>
        </r>
      </text>
    </comment>
    <comment ref="F30" authorId="0" shapeId="0">
      <text>
        <r>
          <rPr>
            <b/>
            <sz val="12"/>
            <color indexed="10"/>
            <rFont val="B Nazanin"/>
            <charset val="178"/>
          </rPr>
          <t>ورودی</t>
        </r>
        <r>
          <rPr>
            <b/>
            <sz val="12"/>
            <color indexed="12"/>
            <rFont val="B Nazanin"/>
            <charset val="178"/>
          </rPr>
          <t xml:space="preserve">
میزان توان اکتیو تعرفه اوج بار  مصرفی دوره در صورت موجود نبودن صفر فرض شود </t>
        </r>
      </text>
    </comment>
    <comment ref="J30" authorId="0" shapeId="0">
      <text>
        <r>
          <rPr>
            <b/>
            <sz val="12"/>
            <color indexed="10"/>
            <rFont val="B Nazanin"/>
            <charset val="178"/>
          </rPr>
          <t>ورودی</t>
        </r>
        <r>
          <rPr>
            <b/>
            <sz val="12"/>
            <color indexed="81"/>
            <rFont val="B Nazanin"/>
            <charset val="178"/>
          </rPr>
          <t xml:space="preserve">
</t>
        </r>
        <r>
          <rPr>
            <b/>
            <sz val="12"/>
            <color indexed="12"/>
            <rFont val="B Nazanin"/>
            <charset val="178"/>
          </rPr>
          <t>قدرت محاسبه شده</t>
        </r>
      </text>
    </comment>
    <comment ref="M30" authorId="0" shapeId="0">
      <text>
        <r>
          <rPr>
            <b/>
            <sz val="12"/>
            <color indexed="10"/>
            <rFont val="B Nazanin"/>
            <charset val="178"/>
          </rPr>
          <t>خروجی</t>
        </r>
        <r>
          <rPr>
            <b/>
            <sz val="12"/>
            <color indexed="12"/>
            <rFont val="B Nazanin"/>
            <charset val="178"/>
          </rPr>
          <t xml:space="preserve">
بانک خازنی مورد نیاز بر اساس قدرت محاسبه (بانک خازنی طراحی شده بر اساس بار محاسبه معیار قابل اطمینانی جهت انتخاب بانک خازنی)</t>
        </r>
      </text>
    </comment>
    <comment ref="F31" authorId="0" shapeId="0">
      <text>
        <r>
          <rPr>
            <b/>
            <sz val="12"/>
            <color indexed="10"/>
            <rFont val="B Nazanin"/>
            <charset val="178"/>
          </rPr>
          <t>ورودی</t>
        </r>
        <r>
          <rPr>
            <b/>
            <sz val="12"/>
            <color indexed="81"/>
            <rFont val="B Nazanin"/>
            <charset val="178"/>
          </rPr>
          <t xml:space="preserve">
</t>
        </r>
        <r>
          <rPr>
            <b/>
            <sz val="12"/>
            <color indexed="12"/>
            <rFont val="B Nazanin"/>
            <charset val="178"/>
          </rPr>
          <t xml:space="preserve">میزان توان راکتیو تعرفه اول  مصرفی دوره </t>
        </r>
      </text>
    </comment>
    <comment ref="F32" authorId="0" shapeId="0">
      <text>
        <r>
          <rPr>
            <b/>
            <sz val="12"/>
            <color indexed="10"/>
            <rFont val="B Nazanin"/>
            <charset val="178"/>
          </rPr>
          <t>ورودی</t>
        </r>
        <r>
          <rPr>
            <b/>
            <sz val="12"/>
            <color indexed="81"/>
            <rFont val="B Nazanin"/>
            <charset val="178"/>
          </rPr>
          <t xml:space="preserve">
</t>
        </r>
        <r>
          <rPr>
            <b/>
            <sz val="12"/>
            <color indexed="12"/>
            <rFont val="B Nazanin"/>
            <charset val="178"/>
          </rPr>
          <t xml:space="preserve">میزان توان راکتیو تعرفه دوم  مصرفی دوره در صورت موجود نبودن صفر فرض شود. </t>
        </r>
      </text>
    </comment>
    <comment ref="E44" authorId="0" shapeId="0">
      <text>
        <r>
          <rPr>
            <b/>
            <sz val="12"/>
            <color indexed="10"/>
            <rFont val="B Nazanin"/>
            <charset val="178"/>
          </rPr>
          <t>ورودی</t>
        </r>
        <r>
          <rPr>
            <b/>
            <sz val="12"/>
            <color indexed="81"/>
            <rFont val="B Nazanin"/>
            <charset val="178"/>
          </rPr>
          <t xml:space="preserve">
</t>
        </r>
        <r>
          <rPr>
            <b/>
            <sz val="12"/>
            <color indexed="12"/>
            <rFont val="B Nazanin"/>
            <charset val="178"/>
          </rPr>
          <t>ضریب توان دلخواه</t>
        </r>
      </text>
    </comment>
    <comment ref="J44" authorId="0" shapeId="0">
      <text>
        <r>
          <rPr>
            <b/>
            <sz val="12"/>
            <color indexed="10"/>
            <rFont val="B Nazanin"/>
            <charset val="178"/>
          </rPr>
          <t xml:space="preserve">ورودی
</t>
        </r>
        <r>
          <rPr>
            <b/>
            <sz val="12"/>
            <color indexed="12"/>
            <rFont val="B Nazanin"/>
            <charset val="178"/>
          </rPr>
          <t>میانگین ضریب توان موجود</t>
        </r>
      </text>
    </comment>
    <comment ref="B51" authorId="0" shapeId="0">
      <text>
        <r>
          <rPr>
            <b/>
            <sz val="12"/>
            <color indexed="10"/>
            <rFont val="B Nazanin"/>
            <charset val="178"/>
          </rPr>
          <t>خروجی</t>
        </r>
        <r>
          <rPr>
            <b/>
            <sz val="12"/>
            <color indexed="81"/>
            <rFont val="B Nazanin"/>
            <charset val="178"/>
          </rPr>
          <t xml:space="preserve">
</t>
        </r>
        <r>
          <rPr>
            <b/>
            <sz val="12"/>
            <color indexed="12"/>
            <rFont val="B Nazanin"/>
            <charset val="178"/>
          </rPr>
          <t>پله ثابت جهت جبرانسازی تلفات ترانس (در صورتی که مشترک دارای ترانس اختصاصی توزیع باشد)</t>
        </r>
      </text>
    </comment>
    <comment ref="G51" authorId="0" shapeId="0">
      <text>
        <r>
          <rPr>
            <b/>
            <sz val="12"/>
            <color indexed="10"/>
            <rFont val="B Nazanin"/>
            <charset val="178"/>
          </rPr>
          <t>خروجی</t>
        </r>
        <r>
          <rPr>
            <b/>
            <sz val="12"/>
            <color indexed="81"/>
            <rFont val="B Nazanin"/>
            <charset val="178"/>
          </rPr>
          <t xml:space="preserve">
</t>
        </r>
        <r>
          <rPr>
            <b/>
            <sz val="12"/>
            <color indexed="12"/>
            <rFont val="B Nazanin"/>
            <charset val="178"/>
          </rPr>
          <t xml:space="preserve">بانک خازنی لازم جهت رسیدن به ضریب توان دلخواه </t>
        </r>
      </text>
    </comment>
    <comment ref="M51" authorId="0" shapeId="0">
      <text>
        <r>
          <rPr>
            <b/>
            <sz val="12"/>
            <color indexed="10"/>
            <rFont val="B Nazanin"/>
            <charset val="178"/>
          </rPr>
          <t>ورودی</t>
        </r>
        <r>
          <rPr>
            <b/>
            <sz val="12"/>
            <color indexed="12"/>
            <rFont val="B Nazanin"/>
            <charset val="178"/>
          </rPr>
          <t xml:space="preserve">
قدرت ترانس توزیع</t>
        </r>
      </text>
    </comment>
    <comment ref="B57" authorId="0" shapeId="0">
      <text>
        <r>
          <rPr>
            <b/>
            <sz val="12"/>
            <color indexed="10"/>
            <rFont val="B Nazanin"/>
            <charset val="178"/>
          </rPr>
          <t>خروجی</t>
        </r>
        <r>
          <rPr>
            <b/>
            <sz val="12"/>
            <color indexed="81"/>
            <rFont val="B Nazanin"/>
            <charset val="178"/>
          </rPr>
          <t xml:space="preserve">
</t>
        </r>
        <r>
          <rPr>
            <b/>
            <sz val="12"/>
            <color indexed="12"/>
            <rFont val="B Nazanin"/>
            <charset val="178"/>
          </rPr>
          <t>جریان هر فاز ورودی پس از جبرانسازی</t>
        </r>
      </text>
    </comment>
    <comment ref="G57" authorId="0" shapeId="0">
      <text>
        <r>
          <rPr>
            <b/>
            <sz val="12"/>
            <color indexed="10"/>
            <rFont val="B Nazanin"/>
            <charset val="178"/>
          </rPr>
          <t>خروجی</t>
        </r>
        <r>
          <rPr>
            <b/>
            <sz val="12"/>
            <color indexed="81"/>
            <rFont val="B Nazanin"/>
            <charset val="178"/>
          </rPr>
          <t xml:space="preserve">
</t>
        </r>
        <r>
          <rPr>
            <b/>
            <sz val="12"/>
            <color indexed="12"/>
            <rFont val="B Nazanin"/>
            <charset val="178"/>
          </rPr>
          <t>جریان هر فاز ورودی پیش از جبرانسازی</t>
        </r>
      </text>
    </comment>
    <comment ref="M57" authorId="0" shapeId="0">
      <text>
        <r>
          <rPr>
            <b/>
            <sz val="12"/>
            <color indexed="10"/>
            <rFont val="B Nazanin"/>
            <charset val="178"/>
          </rPr>
          <t>ورودی</t>
        </r>
        <r>
          <rPr>
            <b/>
            <sz val="12"/>
            <color indexed="81"/>
            <rFont val="B Nazanin"/>
            <charset val="178"/>
          </rPr>
          <t xml:space="preserve">
</t>
        </r>
        <r>
          <rPr>
            <b/>
            <sz val="12"/>
            <color indexed="12"/>
            <rFont val="B Nazanin"/>
            <charset val="178"/>
          </rPr>
          <t>میانگین میزان توان مصرفی</t>
        </r>
      </text>
    </comment>
    <comment ref="A71" authorId="0" shapeId="0">
      <text>
        <r>
          <rPr>
            <b/>
            <sz val="12"/>
            <color indexed="10"/>
            <rFont val="B Nazanin"/>
            <charset val="178"/>
          </rPr>
          <t>ورودی</t>
        </r>
        <r>
          <rPr>
            <b/>
            <sz val="12"/>
            <color indexed="81"/>
            <rFont val="B Nazanin"/>
            <charset val="178"/>
          </rPr>
          <t xml:space="preserve">
</t>
        </r>
        <r>
          <rPr>
            <b/>
            <sz val="12"/>
            <color indexed="12"/>
            <rFont val="B Nazanin"/>
            <charset val="178"/>
          </rPr>
          <t>ظرفیت پله های بانک طراحی شده با توجه به توالی</t>
        </r>
      </text>
    </comment>
    <comment ref="C71" authorId="0" shapeId="0">
      <text>
        <r>
          <rPr>
            <b/>
            <sz val="12"/>
            <color indexed="10"/>
            <rFont val="B Nazanin"/>
            <charset val="178"/>
          </rPr>
          <t>ورودی</t>
        </r>
        <r>
          <rPr>
            <b/>
            <sz val="12"/>
            <color indexed="81"/>
            <rFont val="B Nazanin"/>
            <charset val="178"/>
          </rPr>
          <t xml:space="preserve">
</t>
        </r>
        <r>
          <rPr>
            <b/>
            <sz val="12"/>
            <color indexed="12"/>
            <rFont val="B Nazanin"/>
            <charset val="178"/>
          </rPr>
          <t>پله ثابت (</t>
        </r>
        <r>
          <rPr>
            <b/>
            <sz val="12"/>
            <color indexed="10"/>
            <rFont val="B Nazanin"/>
            <charset val="178"/>
          </rPr>
          <t xml:space="preserve">به توضیح انتخاب پله ثابت در قسمت قبل توجه شود </t>
        </r>
        <r>
          <rPr>
            <b/>
            <sz val="12"/>
            <color indexed="12"/>
            <rFont val="B Nazanin"/>
            <charset val="178"/>
          </rPr>
          <t>همچنین در صورت بزرگتر بودن ترانس از 2MVA نیاز به طراحی خاص دارد )</t>
        </r>
      </text>
    </comment>
    <comment ref="A72" authorId="0" shapeId="0">
      <text>
        <r>
          <rPr>
            <b/>
            <sz val="12"/>
            <color indexed="10"/>
            <rFont val="B Nazanin"/>
            <charset val="178"/>
          </rPr>
          <t>خروجی</t>
        </r>
        <r>
          <rPr>
            <b/>
            <sz val="12"/>
            <color indexed="81"/>
            <rFont val="B Nazanin"/>
            <charset val="178"/>
          </rPr>
          <t xml:space="preserve">
</t>
        </r>
        <r>
          <rPr>
            <b/>
            <sz val="12"/>
            <color indexed="12"/>
            <rFont val="B Nazanin"/>
            <charset val="178"/>
          </rPr>
          <t>فیوز مورد نیاز برای پله</t>
        </r>
      </text>
    </comment>
    <comment ref="A74" authorId="0" shapeId="0">
      <text>
        <r>
          <rPr>
            <b/>
            <sz val="12"/>
            <color indexed="10"/>
            <rFont val="B Nazanin"/>
            <charset val="178"/>
          </rPr>
          <t>خروجی</t>
        </r>
        <r>
          <rPr>
            <b/>
            <sz val="12"/>
            <color indexed="81"/>
            <rFont val="B Nazanin"/>
            <charset val="178"/>
          </rPr>
          <t xml:space="preserve">
</t>
        </r>
        <r>
          <rPr>
            <b/>
            <sz val="12"/>
            <color indexed="12"/>
            <rFont val="B Nazanin"/>
            <charset val="178"/>
          </rPr>
          <t>قظر کابل مورد نیاز برای پله</t>
        </r>
      </text>
    </comment>
    <comment ref="A76" authorId="0" shapeId="0">
      <text>
        <r>
          <rPr>
            <b/>
            <sz val="12"/>
            <color indexed="10"/>
            <rFont val="B Nazanin"/>
            <charset val="178"/>
          </rPr>
          <t>خروجی</t>
        </r>
        <r>
          <rPr>
            <b/>
            <sz val="12"/>
            <color indexed="12"/>
            <rFont val="B Nazanin"/>
            <charset val="178"/>
          </rPr>
          <t xml:space="preserve">
صحت انتخاب پله</t>
        </r>
      </text>
    </comment>
    <comment ref="G77" authorId="0" shapeId="0">
      <text>
        <r>
          <rPr>
            <b/>
            <sz val="14"/>
            <color indexed="10"/>
            <rFont val="B Nazanin"/>
            <charset val="178"/>
          </rPr>
          <t>خروجی</t>
        </r>
        <r>
          <rPr>
            <b/>
            <sz val="14"/>
            <color indexed="12"/>
            <rFont val="B Nazanin"/>
            <charset val="178"/>
          </rPr>
          <t xml:space="preserve">
ظرفیت کل بانک</t>
        </r>
      </text>
    </comment>
    <comment ref="A96" authorId="0" shapeId="0">
      <text>
        <r>
          <rPr>
            <b/>
            <sz val="12"/>
            <color indexed="10"/>
            <rFont val="B Nazanin"/>
            <charset val="178"/>
          </rPr>
          <t xml:space="preserve">ورودی
</t>
        </r>
        <r>
          <rPr>
            <b/>
            <sz val="12"/>
            <color indexed="12"/>
            <rFont val="B Nazanin"/>
            <charset val="178"/>
          </rPr>
          <t>توان خازن ولتاژ اوليه</t>
        </r>
      </text>
    </comment>
    <comment ref="D96" authorId="0" shapeId="0">
      <text>
        <r>
          <rPr>
            <b/>
            <sz val="12"/>
            <color indexed="10"/>
            <rFont val="B Nazanin"/>
            <charset val="178"/>
          </rPr>
          <t xml:space="preserve">ورودی
</t>
        </r>
        <r>
          <rPr>
            <b/>
            <sz val="12"/>
            <color indexed="12"/>
            <rFont val="B Nazanin"/>
            <charset val="178"/>
          </rPr>
          <t>ولتاژ اوليه</t>
        </r>
      </text>
    </comment>
    <comment ref="I96" authorId="0" shapeId="0">
      <text>
        <r>
          <rPr>
            <b/>
            <sz val="12"/>
            <color indexed="10"/>
            <rFont val="B Nazanin"/>
            <charset val="178"/>
          </rPr>
          <t>خروجی</t>
        </r>
        <r>
          <rPr>
            <b/>
            <sz val="12"/>
            <color indexed="81"/>
            <rFont val="B Nazanin"/>
            <charset val="178"/>
          </rPr>
          <t xml:space="preserve">
</t>
        </r>
        <r>
          <rPr>
            <b/>
            <sz val="12"/>
            <color indexed="12"/>
            <rFont val="B Nazanin"/>
            <charset val="178"/>
          </rPr>
          <t>ظرفیت هر فاز µF</t>
        </r>
      </text>
    </comment>
    <comment ref="L96" authorId="0" shapeId="0">
      <text>
        <r>
          <rPr>
            <b/>
            <sz val="12"/>
            <color indexed="10"/>
            <rFont val="B Nazanin"/>
            <charset val="178"/>
          </rPr>
          <t>ورودی</t>
        </r>
        <r>
          <rPr>
            <b/>
            <sz val="12"/>
            <color indexed="81"/>
            <rFont val="B Nazanin"/>
            <charset val="178"/>
          </rPr>
          <t xml:space="preserve">
</t>
        </r>
        <r>
          <rPr>
            <b/>
            <sz val="12"/>
            <color indexed="12"/>
            <rFont val="B Nazanin"/>
            <charset val="178"/>
          </rPr>
          <t>توان خازن Kvar</t>
        </r>
      </text>
    </comment>
    <comment ref="A98" authorId="0" shapeId="0">
      <text>
        <r>
          <rPr>
            <b/>
            <sz val="12"/>
            <color indexed="10"/>
            <rFont val="B Nazanin"/>
            <charset val="178"/>
          </rPr>
          <t>خروجی</t>
        </r>
        <r>
          <rPr>
            <b/>
            <sz val="12"/>
            <color indexed="81"/>
            <rFont val="B Nazanin"/>
            <charset val="178"/>
          </rPr>
          <t xml:space="preserve">
</t>
        </r>
        <r>
          <rPr>
            <b/>
            <sz val="12"/>
            <color indexed="12"/>
            <rFont val="B Nazanin"/>
            <charset val="178"/>
          </rPr>
          <t>توان خازن ولتاژ ثانویه (از خازن با ولتاژ پایین در ولتاژ بالاتر نمی توان استفاده کرد)</t>
        </r>
      </text>
    </comment>
    <comment ref="D98" authorId="0" shapeId="0">
      <text>
        <r>
          <rPr>
            <b/>
            <sz val="12"/>
            <color indexed="10"/>
            <rFont val="B Nazanin"/>
            <charset val="178"/>
          </rPr>
          <t>ورودی</t>
        </r>
        <r>
          <rPr>
            <b/>
            <sz val="12"/>
            <color indexed="12"/>
            <rFont val="B Nazanin"/>
            <charset val="178"/>
          </rPr>
          <t xml:space="preserve">
ولتاژ ثانویه</t>
        </r>
      </text>
    </comment>
    <comment ref="I98" authorId="0" shapeId="0">
      <text>
        <r>
          <rPr>
            <b/>
            <sz val="12"/>
            <color indexed="10"/>
            <rFont val="B Nazanin"/>
            <charset val="178"/>
          </rPr>
          <t>ورودی</t>
        </r>
        <r>
          <rPr>
            <b/>
            <sz val="12"/>
            <color indexed="81"/>
            <rFont val="B Nazanin"/>
            <charset val="178"/>
          </rPr>
          <t xml:space="preserve">
</t>
        </r>
        <r>
          <rPr>
            <b/>
            <sz val="12"/>
            <color indexed="12"/>
            <rFont val="B Nazanin"/>
            <charset val="178"/>
          </rPr>
          <t>ظرفیت هر فاز µF</t>
        </r>
      </text>
    </comment>
    <comment ref="L98" authorId="0" shapeId="0">
      <text>
        <r>
          <rPr>
            <b/>
            <sz val="12"/>
            <color indexed="10"/>
            <rFont val="B Nazanin"/>
            <charset val="178"/>
          </rPr>
          <t>خروجی</t>
        </r>
        <r>
          <rPr>
            <b/>
            <sz val="12"/>
            <color indexed="81"/>
            <rFont val="B Nazanin"/>
            <charset val="178"/>
          </rPr>
          <t xml:space="preserve">
</t>
        </r>
        <r>
          <rPr>
            <b/>
            <sz val="12"/>
            <color indexed="12"/>
            <rFont val="B Nazanin"/>
            <charset val="178"/>
          </rPr>
          <t>توان خازن Kvar</t>
        </r>
      </text>
    </comment>
  </commentList>
</comments>
</file>

<file path=xl/sharedStrings.xml><?xml version="1.0" encoding="utf-8"?>
<sst xmlns="http://schemas.openxmlformats.org/spreadsheetml/2006/main" count="60" uniqueCount="59">
  <si>
    <t>مصرف (KWh/Kvar)</t>
  </si>
  <si>
    <t>قدرت (KW)</t>
  </si>
  <si>
    <t>با توجه به قرارداد</t>
  </si>
  <si>
    <t>با توجه به مصرف</t>
  </si>
  <si>
    <t>اوج بار</t>
  </si>
  <si>
    <t>محاسبه</t>
  </si>
  <si>
    <t>با توجه محاسبه</t>
  </si>
  <si>
    <t>قدرت بانک خارني (Kvar)</t>
  </si>
  <si>
    <t>ميانگين ضريب قدرت فعلي</t>
  </si>
  <si>
    <t>اکتيو 1</t>
  </si>
  <si>
    <t>قراردادي</t>
  </si>
  <si>
    <t>اکتيو 2</t>
  </si>
  <si>
    <t>مصرفي</t>
  </si>
  <si>
    <t>ضريب قدرت دلخواه</t>
  </si>
  <si>
    <t>راکتيو 1</t>
  </si>
  <si>
    <t>راکتيو2</t>
  </si>
  <si>
    <t>قدرت ترانس (KVA)</t>
  </si>
  <si>
    <t>پله 1</t>
  </si>
  <si>
    <t>پله2</t>
  </si>
  <si>
    <t>پله 3</t>
  </si>
  <si>
    <t>پله 4</t>
  </si>
  <si>
    <t>پله 5</t>
  </si>
  <si>
    <t>پله 6</t>
  </si>
  <si>
    <t>پله 7</t>
  </si>
  <si>
    <t>پله 8</t>
  </si>
  <si>
    <t>پله 9</t>
  </si>
  <si>
    <t>پله 10</t>
  </si>
  <si>
    <t>پله 11</t>
  </si>
  <si>
    <t>پله 12</t>
  </si>
  <si>
    <r>
      <t>قطر کابل(</t>
    </r>
    <r>
      <rPr>
        <b/>
        <sz val="16"/>
        <rFont val="B Nazanin"/>
        <charset val="178"/>
      </rPr>
      <t>mm</t>
    </r>
    <r>
      <rPr>
        <b/>
        <sz val="18"/>
        <rFont val="B Nazanin"/>
        <charset val="178"/>
      </rPr>
      <t>)</t>
    </r>
  </si>
  <si>
    <t>صحت انتخاب</t>
  </si>
  <si>
    <t>×</t>
  </si>
  <si>
    <t>√</t>
  </si>
  <si>
    <t>توان خازن Kvar</t>
  </si>
  <si>
    <t>ولتاژ</t>
  </si>
  <si>
    <t>توان</t>
  </si>
  <si>
    <t>rouzbeh</t>
  </si>
  <si>
    <t>rezvani</t>
  </si>
  <si>
    <t>محاسبه مقدار بانک خازني با استفاده از قبض برق</t>
  </si>
  <si>
    <t>ضريب توان  دلخواه</t>
  </si>
  <si>
    <t>ضريب توان ميانگين</t>
  </si>
  <si>
    <t>پله ثابت مورد نياز (Kvar)</t>
  </si>
  <si>
    <t>بانک خازني مورد نياز (Kvar)</t>
  </si>
  <si>
    <t>جريان فاز پس از جبران سازي</t>
  </si>
  <si>
    <t>جريان فاز قبل از جبران سازي</t>
  </si>
  <si>
    <t>ميزان مصرف (KW)</t>
  </si>
  <si>
    <t xml:space="preserve">محاسبه فيوز و قطر کابل پله هاي خازني </t>
  </si>
  <si>
    <t xml:space="preserve">نوع فيوز(A) </t>
  </si>
  <si>
    <t>محاسبات مورد نياز در انتخاب خازن</t>
  </si>
  <si>
    <t>تبديل توان خازن از ولتاژي به ولتاژ ديگر</t>
  </si>
  <si>
    <t>تبديل ظرفيت به توان خازن در 400 ولت</t>
  </si>
  <si>
    <t>ظرفيت هر فاز µF</t>
  </si>
  <si>
    <t xml:space="preserve">محاسبه مقدار بانک خازني با استفاده از ظرفيت ترانس </t>
  </si>
  <si>
    <t>n.a</t>
  </si>
  <si>
    <r>
      <t xml:space="preserve">ظرفيت </t>
    </r>
    <r>
      <rPr>
        <b/>
        <sz val="16"/>
        <rFont val="B Nazanin"/>
        <charset val="178"/>
      </rPr>
      <t>(Kvar)</t>
    </r>
  </si>
  <si>
    <t>پله ثابت</t>
  </si>
  <si>
    <t>ظرفیت کل بانک(با احتساب پله ثابت احتمالی)</t>
  </si>
  <si>
    <t>خطا</t>
  </si>
  <si>
    <t>http://www.nicsaco.com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</si>
</sst>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9" x14ac:knownFonts="1">
    <font>
      <sz val="10"/>
      <name val="Arial"/>
    </font>
    <font>
      <b/>
      <sz val="16"/>
      <name val="B Nazanin"/>
      <charset val="178"/>
    </font>
    <font>
      <b/>
      <sz val="15"/>
      <name val="B Nazanin"/>
      <charset val="178"/>
    </font>
    <font>
      <b/>
      <sz val="12"/>
      <name val="Arial"/>
      <family val="2"/>
    </font>
    <font>
      <b/>
      <sz val="10"/>
      <name val="B Nazanin"/>
      <charset val="178"/>
    </font>
    <font>
      <b/>
      <sz val="14"/>
      <name val="B Nazanin"/>
      <charset val="178"/>
    </font>
    <font>
      <b/>
      <sz val="12"/>
      <name val="B Nazanin"/>
      <charset val="178"/>
    </font>
    <font>
      <sz val="8"/>
      <name val="Arial"/>
      <family val="2"/>
    </font>
    <font>
      <b/>
      <sz val="24"/>
      <name val="B Nazanin"/>
      <charset val="178"/>
    </font>
    <font>
      <b/>
      <sz val="20"/>
      <name val="B Nazanin"/>
      <charset val="178"/>
    </font>
    <font>
      <u/>
      <sz val="10"/>
      <color indexed="12"/>
      <name val="Arial"/>
      <family val="2"/>
    </font>
    <font>
      <b/>
      <sz val="14"/>
      <name val="Arial"/>
      <family val="2"/>
    </font>
    <font>
      <b/>
      <sz val="18"/>
      <name val="B Nazanin"/>
      <charset val="178"/>
    </font>
    <font>
      <sz val="18"/>
      <name val="B Nazanin"/>
      <charset val="178"/>
    </font>
    <font>
      <b/>
      <sz val="16"/>
      <name val="Arial"/>
      <family val="2"/>
    </font>
    <font>
      <sz val="10"/>
      <name val="Helv"/>
    </font>
    <font>
      <b/>
      <sz val="12"/>
      <color indexed="81"/>
      <name val="B Nazanin"/>
      <charset val="178"/>
    </font>
    <font>
      <b/>
      <sz val="12"/>
      <color indexed="12"/>
      <name val="B Nazanin"/>
      <charset val="178"/>
    </font>
    <font>
      <b/>
      <sz val="12"/>
      <color indexed="10"/>
      <name val="B Nazanin"/>
      <charset val="178"/>
    </font>
    <font>
      <b/>
      <sz val="14"/>
      <color indexed="12"/>
      <name val="B Nazanin"/>
      <charset val="178"/>
    </font>
    <font>
      <b/>
      <sz val="14"/>
      <color indexed="10"/>
      <name val="B Nazanin"/>
      <charset val="178"/>
    </font>
    <font>
      <sz val="10"/>
      <color indexed="10"/>
      <name val="Arial"/>
      <family val="2"/>
    </font>
    <font>
      <sz val="10"/>
      <color indexed="9"/>
      <name val="Arial"/>
      <family val="2"/>
    </font>
    <font>
      <b/>
      <sz val="24"/>
      <color indexed="9"/>
      <name val="Arial"/>
      <family val="2"/>
    </font>
    <font>
      <b/>
      <sz val="24"/>
      <color indexed="9"/>
      <name val="Times New Roman"/>
      <family val="1"/>
    </font>
    <font>
      <sz val="10"/>
      <color indexed="57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u/>
      <sz val="12"/>
      <color indexed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</fills>
  <borders count="4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5" fillId="0" borderId="0"/>
  </cellStyleXfs>
  <cellXfs count="163">
    <xf numFmtId="0" fontId="0" fillId="0" borderId="0" xfId="0"/>
    <xf numFmtId="2" fontId="0" fillId="2" borderId="0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2" fontId="0" fillId="2" borderId="2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2" fontId="0" fillId="2" borderId="5" xfId="0" applyNumberFormat="1" applyFill="1" applyBorder="1" applyAlignment="1">
      <alignment horizontal="center" vertical="center"/>
    </xf>
    <xf numFmtId="2" fontId="0" fillId="3" borderId="6" xfId="0" applyNumberFormat="1" applyFill="1" applyBorder="1" applyAlignment="1">
      <alignment horizontal="center" vertical="center"/>
    </xf>
    <xf numFmtId="2" fontId="0" fillId="3" borderId="7" xfId="0" applyNumberFormat="1" applyFill="1" applyBorder="1" applyAlignment="1">
      <alignment horizontal="center" vertical="center"/>
    </xf>
    <xf numFmtId="2" fontId="0" fillId="3" borderId="8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" fontId="6" fillId="4" borderId="14" xfId="0" applyNumberFormat="1" applyFont="1" applyFill="1" applyBorder="1" applyAlignment="1" applyProtection="1">
      <alignment horizontal="center" vertical="center" readingOrder="2"/>
      <protection locked="0"/>
    </xf>
    <xf numFmtId="0" fontId="6" fillId="0" borderId="13" xfId="0" applyFont="1" applyBorder="1" applyAlignment="1">
      <alignment horizontal="center" vertical="center"/>
    </xf>
    <xf numFmtId="1" fontId="6" fillId="0" borderId="14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1" fontId="6" fillId="4" borderId="16" xfId="0" applyNumberFormat="1" applyFont="1" applyFill="1" applyBorder="1" applyAlignment="1" applyProtection="1">
      <alignment horizontal="center" vertical="center" readingOrder="2"/>
      <protection locked="0"/>
    </xf>
    <xf numFmtId="0" fontId="6" fillId="0" borderId="15" xfId="0" applyFont="1" applyBorder="1" applyAlignment="1">
      <alignment horizontal="center" vertical="center"/>
    </xf>
    <xf numFmtId="0" fontId="3" fillId="4" borderId="12" xfId="0" applyFont="1" applyFill="1" applyBorder="1" applyAlignment="1" applyProtection="1">
      <alignment horizontal="center" vertical="center"/>
      <protection locked="0"/>
    </xf>
    <xf numFmtId="1" fontId="6" fillId="4" borderId="17" xfId="0" applyNumberFormat="1" applyFont="1" applyFill="1" applyBorder="1" applyAlignment="1" applyProtection="1">
      <alignment horizontal="center" vertical="center" readingOrder="2"/>
      <protection locked="0"/>
    </xf>
    <xf numFmtId="0" fontId="6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5" borderId="20" xfId="0" applyNumberFormat="1" applyFill="1" applyBorder="1" applyAlignment="1">
      <alignment horizontal="center" vertical="center"/>
    </xf>
    <xf numFmtId="0" fontId="8" fillId="0" borderId="20" xfId="0" applyNumberFormat="1" applyFont="1" applyBorder="1" applyAlignment="1">
      <alignment horizontal="center" vertical="center"/>
    </xf>
    <xf numFmtId="0" fontId="1" fillId="4" borderId="20" xfId="0" applyNumberFormat="1" applyFont="1" applyFill="1" applyBorder="1" applyAlignment="1" applyProtection="1">
      <alignment horizontal="center" vertical="center"/>
      <protection locked="0"/>
    </xf>
    <xf numFmtId="0" fontId="10" fillId="2" borderId="0" xfId="1" applyFill="1" applyAlignment="1" applyProtection="1">
      <alignment horizontal="center" vertical="center"/>
    </xf>
    <xf numFmtId="0" fontId="1" fillId="4" borderId="20" xfId="0" applyFont="1" applyFill="1" applyBorder="1" applyAlignment="1" applyProtection="1">
      <alignment horizontal="center" vertical="center"/>
      <protection locked="0"/>
    </xf>
    <xf numFmtId="0" fontId="21" fillId="2" borderId="0" xfId="0" applyFont="1" applyFill="1" applyAlignment="1">
      <alignment horizontal="center" vertical="center"/>
    </xf>
    <xf numFmtId="0" fontId="20" fillId="2" borderId="0" xfId="0" applyFont="1" applyFill="1" applyBorder="1" applyAlignment="1" applyProtection="1">
      <alignment vertical="center"/>
    </xf>
    <xf numFmtId="0" fontId="21" fillId="2" borderId="0" xfId="0" applyFont="1" applyFill="1" applyAlignment="1"/>
    <xf numFmtId="0" fontId="0" fillId="6" borderId="0" xfId="0" applyFill="1" applyAlignment="1">
      <alignment horizontal="center" vertical="center"/>
    </xf>
    <xf numFmtId="0" fontId="22" fillId="6" borderId="0" xfId="0" applyFont="1" applyFill="1" applyAlignment="1">
      <alignment horizontal="center" vertical="center"/>
    </xf>
    <xf numFmtId="0" fontId="23" fillId="6" borderId="0" xfId="0" applyFont="1" applyFill="1" applyAlignment="1">
      <alignment horizontal="center" vertical="center"/>
    </xf>
    <xf numFmtId="0" fontId="24" fillId="6" borderId="0" xfId="0" applyFont="1" applyFill="1" applyAlignment="1">
      <alignment horizontal="center"/>
    </xf>
    <xf numFmtId="2" fontId="25" fillId="2" borderId="2" xfId="0" applyNumberFormat="1" applyFont="1" applyFill="1" applyBorder="1" applyAlignment="1">
      <alignment horizontal="center" vertical="center"/>
    </xf>
    <xf numFmtId="0" fontId="21" fillId="6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8" fillId="6" borderId="20" xfId="0" applyFont="1" applyFill="1" applyBorder="1" applyAlignment="1">
      <alignment horizontal="center" vertical="center"/>
    </xf>
    <xf numFmtId="2" fontId="27" fillId="2" borderId="0" xfId="0" applyNumberFormat="1" applyFont="1" applyFill="1" applyBorder="1" applyAlignment="1">
      <alignment horizontal="center" vertical="center"/>
    </xf>
    <xf numFmtId="2" fontId="28" fillId="2" borderId="0" xfId="1" applyNumberFormat="1" applyFont="1" applyFill="1" applyBorder="1" applyAlignment="1" applyProtection="1">
      <alignment horizontal="center" vertical="center"/>
    </xf>
    <xf numFmtId="0" fontId="1" fillId="4" borderId="20" xfId="0" applyFont="1" applyFill="1" applyBorder="1" applyAlignment="1" applyProtection="1">
      <alignment horizontal="center" vertical="center"/>
      <protection locked="0"/>
    </xf>
    <xf numFmtId="164" fontId="1" fillId="0" borderId="20" xfId="0" applyNumberFormat="1" applyFont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12" fillId="0" borderId="20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5" fillId="4" borderId="16" xfId="0" applyFont="1" applyFill="1" applyBorder="1" applyAlignment="1" applyProtection="1">
      <alignment horizontal="center" vertical="center"/>
      <protection locked="0"/>
    </xf>
    <xf numFmtId="0" fontId="5" fillId="4" borderId="21" xfId="0" applyFont="1" applyFill="1" applyBorder="1" applyAlignment="1" applyProtection="1">
      <alignment horizontal="center" vertical="center"/>
      <protection locked="0"/>
    </xf>
    <xf numFmtId="2" fontId="9" fillId="2" borderId="0" xfId="0" applyNumberFormat="1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22" xfId="0" applyFont="1" applyFill="1" applyBorder="1" applyAlignment="1">
      <alignment horizontal="center" vertical="center"/>
    </xf>
    <xf numFmtId="0" fontId="5" fillId="6" borderId="23" xfId="0" applyFont="1" applyFill="1" applyBorder="1" applyAlignment="1">
      <alignment horizontal="center" vertical="center"/>
    </xf>
    <xf numFmtId="0" fontId="5" fillId="6" borderId="24" xfId="0" applyFont="1" applyFill="1" applyBorder="1" applyAlignment="1">
      <alignment horizontal="center" vertical="center"/>
    </xf>
    <xf numFmtId="1" fontId="9" fillId="4" borderId="25" xfId="0" applyNumberFormat="1" applyFont="1" applyFill="1" applyBorder="1" applyAlignment="1" applyProtection="1">
      <alignment horizontal="center" vertical="center" readingOrder="2"/>
      <protection locked="0"/>
    </xf>
    <xf numFmtId="1" fontId="9" fillId="4" borderId="26" xfId="0" applyNumberFormat="1" applyFont="1" applyFill="1" applyBorder="1" applyAlignment="1" applyProtection="1">
      <alignment horizontal="center" vertical="center" readingOrder="2"/>
      <protection locked="0"/>
    </xf>
    <xf numFmtId="1" fontId="9" fillId="4" borderId="27" xfId="0" applyNumberFormat="1" applyFont="1" applyFill="1" applyBorder="1" applyAlignment="1" applyProtection="1">
      <alignment horizontal="center" vertical="center" readingOrder="2"/>
      <protection locked="0"/>
    </xf>
    <xf numFmtId="1" fontId="9" fillId="4" borderId="9" xfId="0" applyNumberFormat="1" applyFont="1" applyFill="1" applyBorder="1" applyAlignment="1" applyProtection="1">
      <alignment horizontal="center" vertical="center" readingOrder="2"/>
      <protection locked="0"/>
    </xf>
    <xf numFmtId="1" fontId="9" fillId="4" borderId="10" xfId="0" applyNumberFormat="1" applyFont="1" applyFill="1" applyBorder="1" applyAlignment="1" applyProtection="1">
      <alignment horizontal="center" vertical="center" readingOrder="2"/>
      <protection locked="0"/>
    </xf>
    <xf numFmtId="1" fontId="9" fillId="4" borderId="11" xfId="0" applyNumberFormat="1" applyFont="1" applyFill="1" applyBorder="1" applyAlignment="1" applyProtection="1">
      <alignment horizontal="center" vertical="center" readingOrder="2"/>
      <protection locked="0"/>
    </xf>
    <xf numFmtId="0" fontId="5" fillId="6" borderId="6" xfId="0" applyFont="1" applyFill="1" applyBorder="1" applyAlignment="1" applyProtection="1">
      <alignment horizontal="center" vertical="center"/>
    </xf>
    <xf numFmtId="0" fontId="5" fillId="6" borderId="7" xfId="0" applyFont="1" applyFill="1" applyBorder="1" applyAlignment="1" applyProtection="1">
      <alignment horizontal="center" vertical="center"/>
    </xf>
    <xf numFmtId="0" fontId="5" fillId="6" borderId="8" xfId="0" applyFont="1" applyFill="1" applyBorder="1" applyAlignment="1" applyProtection="1">
      <alignment horizontal="center" vertical="center"/>
    </xf>
    <xf numFmtId="1" fontId="1" fillId="6" borderId="6" xfId="0" applyNumberFormat="1" applyFont="1" applyFill="1" applyBorder="1" applyAlignment="1" applyProtection="1">
      <alignment horizontal="center"/>
    </xf>
    <xf numFmtId="1" fontId="1" fillId="6" borderId="7" xfId="0" applyNumberFormat="1" applyFont="1" applyFill="1" applyBorder="1" applyAlignment="1" applyProtection="1">
      <alignment horizontal="center"/>
    </xf>
    <xf numFmtId="1" fontId="1" fillId="6" borderId="8" xfId="0" applyNumberFormat="1" applyFont="1" applyFill="1" applyBorder="1" applyAlignment="1" applyProtection="1">
      <alignment horizontal="center"/>
    </xf>
    <xf numFmtId="0" fontId="5" fillId="4" borderId="28" xfId="0" applyFont="1" applyFill="1" applyBorder="1" applyAlignment="1" applyProtection="1">
      <alignment horizontal="center" vertical="center"/>
      <protection locked="0"/>
    </xf>
    <xf numFmtId="0" fontId="5" fillId="4" borderId="29" xfId="0" applyFont="1" applyFill="1" applyBorder="1" applyAlignment="1" applyProtection="1">
      <alignment horizontal="center" vertical="center"/>
      <protection locked="0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5" fillId="4" borderId="30" xfId="0" applyFont="1" applyFill="1" applyBorder="1" applyAlignment="1" applyProtection="1">
      <alignment horizontal="center" vertical="center"/>
      <protection locked="0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5" fillId="4" borderId="14" xfId="0" applyFont="1" applyFill="1" applyBorder="1" applyAlignment="1" applyProtection="1">
      <alignment horizontal="center" vertical="center"/>
      <protection locked="0"/>
    </xf>
    <xf numFmtId="0" fontId="5" fillId="4" borderId="38" xfId="0" applyFont="1" applyFill="1" applyBorder="1" applyAlignment="1" applyProtection="1">
      <alignment horizontal="center" vertical="center"/>
      <protection locked="0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2" fontId="11" fillId="4" borderId="41" xfId="0" applyNumberFormat="1" applyFont="1" applyFill="1" applyBorder="1" applyAlignment="1" applyProtection="1">
      <alignment horizontal="center" vertical="center"/>
      <protection locked="0"/>
    </xf>
    <xf numFmtId="2" fontId="11" fillId="4" borderId="42" xfId="0" applyNumberFormat="1" applyFont="1" applyFill="1" applyBorder="1" applyAlignment="1" applyProtection="1">
      <alignment horizontal="center" vertical="center"/>
      <protection locked="0"/>
    </xf>
    <xf numFmtId="0" fontId="5" fillId="6" borderId="33" xfId="0" applyFont="1" applyFill="1" applyBorder="1" applyAlignment="1" applyProtection="1">
      <alignment horizontal="center" vertical="center"/>
    </xf>
    <xf numFmtId="0" fontId="5" fillId="6" borderId="34" xfId="0" applyFont="1" applyFill="1" applyBorder="1" applyAlignment="1" applyProtection="1">
      <alignment horizontal="center" vertical="center"/>
    </xf>
    <xf numFmtId="0" fontId="5" fillId="6" borderId="35" xfId="0" applyFont="1" applyFill="1" applyBorder="1" applyAlignment="1" applyProtection="1">
      <alignment horizontal="center" vertical="center"/>
    </xf>
    <xf numFmtId="0" fontId="5" fillId="6" borderId="16" xfId="0" applyFont="1" applyFill="1" applyBorder="1" applyAlignment="1" applyProtection="1">
      <alignment horizontal="center" vertical="center"/>
    </xf>
    <xf numFmtId="0" fontId="5" fillId="6" borderId="21" xfId="0" applyFont="1" applyFill="1" applyBorder="1" applyAlignment="1" applyProtection="1">
      <alignment horizontal="center" vertical="center"/>
    </xf>
    <xf numFmtId="0" fontId="5" fillId="6" borderId="15" xfId="0" applyFont="1" applyFill="1" applyBorder="1" applyAlignment="1" applyProtection="1">
      <alignment horizontal="center" vertical="center"/>
    </xf>
    <xf numFmtId="1" fontId="1" fillId="6" borderId="25" xfId="0" applyNumberFormat="1" applyFont="1" applyFill="1" applyBorder="1" applyAlignment="1" applyProtection="1">
      <alignment horizontal="center" vertical="center"/>
    </xf>
    <xf numFmtId="1" fontId="1" fillId="6" borderId="26" xfId="0" applyNumberFormat="1" applyFont="1" applyFill="1" applyBorder="1" applyAlignment="1" applyProtection="1">
      <alignment horizontal="center" vertical="center"/>
    </xf>
    <xf numFmtId="1" fontId="1" fillId="6" borderId="27" xfId="0" applyNumberFormat="1" applyFont="1" applyFill="1" applyBorder="1" applyAlignment="1" applyProtection="1">
      <alignment horizontal="center" vertical="center"/>
    </xf>
    <xf numFmtId="1" fontId="1" fillId="6" borderId="9" xfId="0" applyNumberFormat="1" applyFont="1" applyFill="1" applyBorder="1" applyAlignment="1" applyProtection="1">
      <alignment horizontal="center" vertical="center"/>
    </xf>
    <xf numFmtId="1" fontId="1" fillId="6" borderId="10" xfId="0" applyNumberFormat="1" applyFont="1" applyFill="1" applyBorder="1" applyAlignment="1" applyProtection="1">
      <alignment horizontal="center" vertical="center"/>
    </xf>
    <xf numFmtId="1" fontId="1" fillId="6" borderId="11" xfId="0" applyNumberFormat="1" applyFont="1" applyFill="1" applyBorder="1" applyAlignment="1" applyProtection="1">
      <alignment horizontal="center" vertical="center"/>
    </xf>
    <xf numFmtId="1" fontId="1" fillId="6" borderId="6" xfId="0" applyNumberFormat="1" applyFont="1" applyFill="1" applyBorder="1" applyAlignment="1" applyProtection="1">
      <alignment horizontal="center" vertical="center" readingOrder="2"/>
    </xf>
    <xf numFmtId="1" fontId="1" fillId="6" borderId="7" xfId="0" applyNumberFormat="1" applyFont="1" applyFill="1" applyBorder="1" applyAlignment="1" applyProtection="1">
      <alignment horizontal="center" vertical="center" readingOrder="2"/>
    </xf>
    <xf numFmtId="1" fontId="1" fillId="6" borderId="8" xfId="0" applyNumberFormat="1" applyFont="1" applyFill="1" applyBorder="1" applyAlignment="1" applyProtection="1">
      <alignment horizontal="center" vertical="center" readingOrder="2"/>
    </xf>
    <xf numFmtId="0" fontId="12" fillId="0" borderId="41" xfId="0" applyNumberFormat="1" applyFont="1" applyBorder="1" applyAlignment="1">
      <alignment horizontal="center" vertical="center"/>
    </xf>
    <xf numFmtId="0" fontId="12" fillId="0" borderId="42" xfId="0" applyNumberFormat="1" applyFont="1" applyBorder="1" applyAlignment="1">
      <alignment horizontal="center" vertical="center"/>
    </xf>
    <xf numFmtId="0" fontId="12" fillId="0" borderId="20" xfId="0" applyNumberFormat="1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5" fillId="6" borderId="1" xfId="0" applyFont="1" applyFill="1" applyBorder="1" applyAlignment="1" applyProtection="1">
      <alignment horizontal="center" vertical="center"/>
    </xf>
    <xf numFmtId="0" fontId="5" fillId="6" borderId="2" xfId="0" applyFont="1" applyFill="1" applyBorder="1" applyAlignment="1" applyProtection="1">
      <alignment horizontal="center" vertical="center"/>
    </xf>
    <xf numFmtId="0" fontId="5" fillId="6" borderId="3" xfId="0" applyFont="1" applyFill="1" applyBorder="1" applyAlignment="1" applyProtection="1">
      <alignment horizontal="center" vertical="center"/>
    </xf>
    <xf numFmtId="0" fontId="5" fillId="6" borderId="22" xfId="0" applyFont="1" applyFill="1" applyBorder="1" applyAlignment="1" applyProtection="1">
      <alignment horizontal="center" vertical="center"/>
    </xf>
    <xf numFmtId="0" fontId="5" fillId="6" borderId="23" xfId="0" applyFont="1" applyFill="1" applyBorder="1" applyAlignment="1" applyProtection="1">
      <alignment horizontal="center" vertical="center"/>
    </xf>
    <xf numFmtId="0" fontId="5" fillId="6" borderId="24" xfId="0" applyFont="1" applyFill="1" applyBorder="1" applyAlignment="1" applyProtection="1">
      <alignment horizontal="center" vertical="center"/>
    </xf>
    <xf numFmtId="1" fontId="1" fillId="6" borderId="25" xfId="0" applyNumberFormat="1" applyFont="1" applyFill="1" applyBorder="1" applyAlignment="1" applyProtection="1">
      <alignment horizontal="center" vertical="center" readingOrder="2"/>
    </xf>
    <xf numFmtId="1" fontId="1" fillId="6" borderId="26" xfId="0" applyNumberFormat="1" applyFont="1" applyFill="1" applyBorder="1" applyAlignment="1" applyProtection="1">
      <alignment horizontal="center" vertical="center" readingOrder="2"/>
    </xf>
    <xf numFmtId="1" fontId="1" fillId="6" borderId="27" xfId="0" applyNumberFormat="1" applyFont="1" applyFill="1" applyBorder="1" applyAlignment="1" applyProtection="1">
      <alignment horizontal="center" vertical="center" readingOrder="2"/>
    </xf>
    <xf numFmtId="1" fontId="1" fillId="6" borderId="9" xfId="0" applyNumberFormat="1" applyFont="1" applyFill="1" applyBorder="1" applyAlignment="1" applyProtection="1">
      <alignment horizontal="center" vertical="center" readingOrder="2"/>
    </xf>
    <xf numFmtId="1" fontId="1" fillId="6" borderId="10" xfId="0" applyNumberFormat="1" applyFont="1" applyFill="1" applyBorder="1" applyAlignment="1" applyProtection="1">
      <alignment horizontal="center" vertical="center" readingOrder="2"/>
    </xf>
    <xf numFmtId="1" fontId="1" fillId="6" borderId="11" xfId="0" applyNumberFormat="1" applyFont="1" applyFill="1" applyBorder="1" applyAlignment="1" applyProtection="1">
      <alignment horizontal="center" vertical="center" readingOrder="2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12" fillId="0" borderId="6" xfId="0" applyNumberFormat="1" applyFont="1" applyFill="1" applyBorder="1" applyAlignment="1">
      <alignment horizontal="center" vertical="center"/>
    </xf>
    <xf numFmtId="0" fontId="12" fillId="0" borderId="8" xfId="0" applyNumberFormat="1" applyFont="1" applyFill="1" applyBorder="1" applyAlignment="1">
      <alignment horizontal="center" vertical="center"/>
    </xf>
    <xf numFmtId="0" fontId="13" fillId="0" borderId="20" xfId="0" applyNumberFormat="1" applyFont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1" fillId="6" borderId="20" xfId="0" applyFont="1" applyFill="1" applyBorder="1" applyAlignment="1">
      <alignment horizontal="center" vertical="center"/>
    </xf>
    <xf numFmtId="0" fontId="14" fillId="6" borderId="20" xfId="0" applyFont="1" applyFill="1" applyBorder="1" applyAlignment="1">
      <alignment horizontal="center" vertical="center"/>
    </xf>
    <xf numFmtId="0" fontId="12" fillId="6" borderId="20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</cellXfs>
  <cellStyles count="3">
    <cellStyle name="Hyperlink" xfId="1" builtinId="8"/>
    <cellStyle name="Normal" xfId="0" builtinId="0"/>
    <cellStyle name="Standard_RES1-9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7</xdr:row>
      <xdr:rowOff>9525</xdr:rowOff>
    </xdr:from>
    <xdr:to>
      <xdr:col>15</xdr:col>
      <xdr:colOff>19050</xdr:colOff>
      <xdr:row>23</xdr:row>
      <xdr:rowOff>152400</xdr:rowOff>
    </xdr:to>
    <xdr:pic>
      <xdr:nvPicPr>
        <xdr:cNvPr id="1210" name="Picture 5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381125"/>
          <a:ext cx="9134475" cy="274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400050</xdr:colOff>
      <xdr:row>82</xdr:row>
      <xdr:rowOff>57150</xdr:rowOff>
    </xdr:from>
    <xdr:to>
      <xdr:col>14</xdr:col>
      <xdr:colOff>247650</xdr:colOff>
      <xdr:row>85</xdr:row>
      <xdr:rowOff>123825</xdr:rowOff>
    </xdr:to>
    <xdr:pic>
      <xdr:nvPicPr>
        <xdr:cNvPr id="1211" name="Picture 1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0" y="15668625"/>
          <a:ext cx="16764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82</xdr:row>
      <xdr:rowOff>66675</xdr:rowOff>
    </xdr:from>
    <xdr:to>
      <xdr:col>4</xdr:col>
      <xdr:colOff>342900</xdr:colOff>
      <xdr:row>84</xdr:row>
      <xdr:rowOff>38100</xdr:rowOff>
    </xdr:to>
    <xdr:pic>
      <xdr:nvPicPr>
        <xdr:cNvPr id="1212" name="Picture 6" descr="D:\Site\boss\excel\control\Capture4 (2)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5678150"/>
          <a:ext cx="21621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</xdr:colOff>
      <xdr:row>84</xdr:row>
      <xdr:rowOff>57150</xdr:rowOff>
    </xdr:from>
    <xdr:to>
      <xdr:col>3</xdr:col>
      <xdr:colOff>381000</xdr:colOff>
      <xdr:row>86</xdr:row>
      <xdr:rowOff>9525</xdr:rowOff>
    </xdr:to>
    <xdr:pic>
      <xdr:nvPicPr>
        <xdr:cNvPr id="1213" name="Picture 7" descr="D:\Site\boss\excel\control\Capture44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15992475"/>
          <a:ext cx="9810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581025</xdr:colOff>
      <xdr:row>61</xdr:row>
      <xdr:rowOff>85725</xdr:rowOff>
    </xdr:from>
    <xdr:to>
      <xdr:col>14</xdr:col>
      <xdr:colOff>428625</xdr:colOff>
      <xdr:row>64</xdr:row>
      <xdr:rowOff>152400</xdr:rowOff>
    </xdr:to>
    <xdr:pic>
      <xdr:nvPicPr>
        <xdr:cNvPr id="1214" name="Picture 1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6625" y="11239500"/>
          <a:ext cx="16764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590550</xdr:colOff>
      <xdr:row>35</xdr:row>
      <xdr:rowOff>66675</xdr:rowOff>
    </xdr:from>
    <xdr:to>
      <xdr:col>14</xdr:col>
      <xdr:colOff>438150</xdr:colOff>
      <xdr:row>38</xdr:row>
      <xdr:rowOff>133350</xdr:rowOff>
    </xdr:to>
    <xdr:pic>
      <xdr:nvPicPr>
        <xdr:cNvPr id="1215" name="Picture 1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6848475"/>
          <a:ext cx="16764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95250</xdr:colOff>
      <xdr:row>1</xdr:row>
      <xdr:rowOff>66675</xdr:rowOff>
    </xdr:from>
    <xdr:to>
      <xdr:col>14</xdr:col>
      <xdr:colOff>552450</xdr:colOff>
      <xdr:row>4</xdr:row>
      <xdr:rowOff>133350</xdr:rowOff>
    </xdr:to>
    <xdr:pic>
      <xdr:nvPicPr>
        <xdr:cNvPr id="1216" name="Picture 1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238125"/>
          <a:ext cx="16764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104775</xdr:colOff>
      <xdr:row>61</xdr:row>
      <xdr:rowOff>57150</xdr:rowOff>
    </xdr:from>
    <xdr:to>
      <xdr:col>4</xdr:col>
      <xdr:colOff>438150</xdr:colOff>
      <xdr:row>63</xdr:row>
      <xdr:rowOff>28575</xdr:rowOff>
    </xdr:to>
    <xdr:pic>
      <xdr:nvPicPr>
        <xdr:cNvPr id="1217" name="Picture 11" descr="D:\Site\boss\excel\control\Capture4 (2)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1210925"/>
          <a:ext cx="21621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104775</xdr:colOff>
      <xdr:row>63</xdr:row>
      <xdr:rowOff>47625</xdr:rowOff>
    </xdr:from>
    <xdr:to>
      <xdr:col>3</xdr:col>
      <xdr:colOff>476250</xdr:colOff>
      <xdr:row>65</xdr:row>
      <xdr:rowOff>0</xdr:rowOff>
    </xdr:to>
    <xdr:pic>
      <xdr:nvPicPr>
        <xdr:cNvPr id="1218" name="Picture 12" descr="D:\Site\boss\excel\control\Capture44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11525250"/>
          <a:ext cx="9810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200025</xdr:colOff>
      <xdr:row>35</xdr:row>
      <xdr:rowOff>114300</xdr:rowOff>
    </xdr:from>
    <xdr:to>
      <xdr:col>3</xdr:col>
      <xdr:colOff>533400</xdr:colOff>
      <xdr:row>37</xdr:row>
      <xdr:rowOff>85725</xdr:rowOff>
    </xdr:to>
    <xdr:pic>
      <xdr:nvPicPr>
        <xdr:cNvPr id="1219" name="Picture 13" descr="D:\Site\boss\excel\control\Capture4 (2)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6896100"/>
          <a:ext cx="21621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200025</xdr:colOff>
      <xdr:row>37</xdr:row>
      <xdr:rowOff>104775</xdr:rowOff>
    </xdr:from>
    <xdr:to>
      <xdr:col>2</xdr:col>
      <xdr:colOff>571500</xdr:colOff>
      <xdr:row>39</xdr:row>
      <xdr:rowOff>57150</xdr:rowOff>
    </xdr:to>
    <xdr:pic>
      <xdr:nvPicPr>
        <xdr:cNvPr id="1220" name="Picture 14" descr="D:\Site\boss\excel\control\Capture44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7210425"/>
          <a:ext cx="9810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371475</xdr:colOff>
      <xdr:row>1</xdr:row>
      <xdr:rowOff>85725</xdr:rowOff>
    </xdr:from>
    <xdr:to>
      <xdr:col>4</xdr:col>
      <xdr:colOff>95250</xdr:colOff>
      <xdr:row>3</xdr:row>
      <xdr:rowOff>57150</xdr:rowOff>
    </xdr:to>
    <xdr:pic>
      <xdr:nvPicPr>
        <xdr:cNvPr id="1221" name="Picture 15" descr="D:\Site\boss\excel\control\Capture4 (2)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57175"/>
          <a:ext cx="21621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371475</xdr:colOff>
      <xdr:row>3</xdr:row>
      <xdr:rowOff>76200</xdr:rowOff>
    </xdr:from>
    <xdr:to>
      <xdr:col>3</xdr:col>
      <xdr:colOff>133350</xdr:colOff>
      <xdr:row>5</xdr:row>
      <xdr:rowOff>28575</xdr:rowOff>
    </xdr:to>
    <xdr:pic>
      <xdr:nvPicPr>
        <xdr:cNvPr id="1222" name="Picture 16" descr="D:\Site\boss\excel\control\Capture44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571500"/>
          <a:ext cx="9810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icsaco.com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103"/>
  <sheetViews>
    <sheetView tabSelected="1" topLeftCell="A24" workbookViewId="0">
      <selection activeCell="M51" sqref="M51:O52"/>
    </sheetView>
  </sheetViews>
  <sheetFormatPr defaultRowHeight="12.75" x14ac:dyDescent="0.2"/>
  <cols>
    <col min="1" max="16" width="9.140625" style="45"/>
    <col min="17" max="17" width="9.140625" style="50"/>
    <col min="18" max="16384" width="9.140625" style="46"/>
  </cols>
  <sheetData>
    <row r="1" spans="1:39" ht="13.5" thickTop="1" x14ac:dyDescent="0.2">
      <c r="A1" s="2"/>
      <c r="B1" s="3"/>
      <c r="C1" s="3"/>
      <c r="D1" s="3"/>
      <c r="E1" s="3"/>
      <c r="F1" s="3"/>
      <c r="G1" s="3"/>
      <c r="H1" s="49" t="s">
        <v>36</v>
      </c>
      <c r="I1" s="49" t="s">
        <v>37</v>
      </c>
      <c r="J1" s="3"/>
      <c r="K1" s="3"/>
      <c r="L1" s="3"/>
      <c r="M1" s="3"/>
      <c r="N1" s="3"/>
      <c r="O1" s="4"/>
      <c r="P1" s="5"/>
      <c r="R1" s="46">
        <v>0</v>
      </c>
      <c r="S1" s="46">
        <v>2.5</v>
      </c>
      <c r="T1" s="46">
        <v>5</v>
      </c>
      <c r="U1" s="46">
        <v>7.5</v>
      </c>
      <c r="V1" s="46">
        <v>10</v>
      </c>
      <c r="W1" s="46">
        <v>12.5</v>
      </c>
      <c r="X1" s="46">
        <v>15</v>
      </c>
      <c r="Y1" s="46">
        <v>17.5</v>
      </c>
      <c r="Z1" s="46">
        <v>20</v>
      </c>
      <c r="AA1" s="46">
        <v>25</v>
      </c>
      <c r="AB1" s="46">
        <v>27.5</v>
      </c>
      <c r="AC1" s="46">
        <v>30</v>
      </c>
      <c r="AD1" s="46">
        <v>35</v>
      </c>
      <c r="AE1" s="46">
        <v>37.5</v>
      </c>
      <c r="AF1" s="46">
        <v>40</v>
      </c>
      <c r="AG1" s="46">
        <v>45</v>
      </c>
      <c r="AH1" s="46">
        <v>50</v>
      </c>
      <c r="AI1" s="46">
        <v>60</v>
      </c>
      <c r="AJ1" s="46">
        <v>75</v>
      </c>
      <c r="AK1" s="46">
        <v>87.5</v>
      </c>
      <c r="AL1" s="46">
        <v>100</v>
      </c>
      <c r="AM1" s="46">
        <v>101</v>
      </c>
    </row>
    <row r="2" spans="1:39" ht="12.75" customHeight="1" x14ac:dyDescent="0.2">
      <c r="A2" s="6"/>
      <c r="B2" s="1"/>
      <c r="C2" s="1"/>
      <c r="D2" s="1"/>
      <c r="E2" s="1"/>
      <c r="F2" s="63" t="s">
        <v>38</v>
      </c>
      <c r="G2" s="63"/>
      <c r="H2" s="63"/>
      <c r="I2" s="63"/>
      <c r="J2" s="63"/>
      <c r="K2" s="63"/>
      <c r="L2" s="63"/>
      <c r="M2" s="63"/>
      <c r="N2" s="1"/>
      <c r="O2" s="7"/>
      <c r="P2" s="5"/>
      <c r="R2" s="46">
        <v>0</v>
      </c>
      <c r="S2" s="46">
        <v>10</v>
      </c>
      <c r="T2" s="46">
        <v>10</v>
      </c>
      <c r="U2" s="46">
        <v>16</v>
      </c>
      <c r="V2" s="46">
        <v>20</v>
      </c>
      <c r="W2" s="46">
        <v>25</v>
      </c>
      <c r="X2" s="46">
        <v>35</v>
      </c>
      <c r="Y2" s="46">
        <v>35</v>
      </c>
      <c r="Z2" s="46">
        <v>50</v>
      </c>
      <c r="AA2" s="46">
        <v>50</v>
      </c>
      <c r="AB2" s="46">
        <v>63</v>
      </c>
      <c r="AC2" s="46">
        <v>63</v>
      </c>
      <c r="AD2" s="46">
        <v>80</v>
      </c>
      <c r="AE2" s="46">
        <v>80</v>
      </c>
      <c r="AF2" s="46">
        <v>80</v>
      </c>
      <c r="AG2" s="46">
        <v>100</v>
      </c>
      <c r="AH2" s="46">
        <v>100</v>
      </c>
      <c r="AI2" s="46">
        <v>125</v>
      </c>
      <c r="AJ2" s="46">
        <v>160</v>
      </c>
      <c r="AK2" s="46">
        <v>200</v>
      </c>
      <c r="AL2" s="46">
        <v>200</v>
      </c>
      <c r="AM2" s="46" t="s">
        <v>53</v>
      </c>
    </row>
    <row r="3" spans="1:39" x14ac:dyDescent="0.2">
      <c r="A3" s="6"/>
      <c r="B3" s="1"/>
      <c r="C3" s="1"/>
      <c r="D3" s="1"/>
      <c r="E3" s="1"/>
      <c r="F3" s="63"/>
      <c r="G3" s="63"/>
      <c r="H3" s="63"/>
      <c r="I3" s="63"/>
      <c r="J3" s="63"/>
      <c r="K3" s="63"/>
      <c r="L3" s="63"/>
      <c r="M3" s="63"/>
      <c r="N3" s="1"/>
      <c r="O3" s="7"/>
      <c r="P3" s="5"/>
      <c r="R3" s="46">
        <v>0</v>
      </c>
      <c r="S3" s="46">
        <v>1.5</v>
      </c>
      <c r="T3" s="46">
        <v>1.5</v>
      </c>
      <c r="U3" s="46">
        <v>2.5</v>
      </c>
      <c r="V3" s="46">
        <v>2.5</v>
      </c>
      <c r="W3" s="46">
        <v>4</v>
      </c>
      <c r="X3" s="46">
        <v>6</v>
      </c>
      <c r="Y3" s="46">
        <v>6</v>
      </c>
      <c r="Z3" s="46">
        <v>10</v>
      </c>
      <c r="AA3" s="46">
        <v>10</v>
      </c>
      <c r="AB3" s="46">
        <v>16</v>
      </c>
      <c r="AC3" s="46">
        <v>16</v>
      </c>
      <c r="AD3" s="46">
        <v>25</v>
      </c>
      <c r="AE3" s="46">
        <v>25</v>
      </c>
      <c r="AF3" s="46">
        <v>25</v>
      </c>
      <c r="AG3" s="46">
        <v>35</v>
      </c>
      <c r="AH3" s="46">
        <v>35</v>
      </c>
      <c r="AI3" s="46">
        <v>50</v>
      </c>
      <c r="AJ3" s="46">
        <v>70</v>
      </c>
      <c r="AK3" s="46">
        <v>95</v>
      </c>
      <c r="AL3" s="46">
        <v>95</v>
      </c>
      <c r="AM3" s="46" t="s">
        <v>53</v>
      </c>
    </row>
    <row r="4" spans="1:39" x14ac:dyDescent="0.2">
      <c r="A4" s="6"/>
      <c r="B4" s="1"/>
      <c r="C4" s="1"/>
      <c r="D4" s="1"/>
      <c r="E4" s="1"/>
      <c r="F4" s="63"/>
      <c r="G4" s="63"/>
      <c r="H4" s="63"/>
      <c r="I4" s="63"/>
      <c r="J4" s="63"/>
      <c r="K4" s="63"/>
      <c r="L4" s="63"/>
      <c r="M4" s="63"/>
      <c r="N4" s="1"/>
      <c r="O4" s="7"/>
      <c r="P4" s="5"/>
    </row>
    <row r="5" spans="1:39" x14ac:dyDescent="0.2">
      <c r="A5" s="6"/>
      <c r="B5" s="1"/>
      <c r="C5" s="1"/>
      <c r="D5" s="1"/>
      <c r="E5" s="1"/>
      <c r="F5" s="63"/>
      <c r="G5" s="63"/>
      <c r="H5" s="63"/>
      <c r="I5" s="63"/>
      <c r="J5" s="63"/>
      <c r="K5" s="63"/>
      <c r="L5" s="63"/>
      <c r="M5" s="63"/>
      <c r="N5" s="1"/>
      <c r="O5" s="7"/>
      <c r="P5" s="5"/>
    </row>
    <row r="6" spans="1:39" ht="29.25" customHeight="1" thickBot="1" x14ac:dyDescent="0.25">
      <c r="A6" s="6"/>
      <c r="B6" s="1"/>
      <c r="C6" s="1"/>
      <c r="D6" s="1"/>
      <c r="E6" s="1"/>
      <c r="F6" s="1"/>
      <c r="G6" s="53"/>
      <c r="H6" s="54" t="s">
        <v>58</v>
      </c>
      <c r="I6" s="53"/>
      <c r="J6" s="1"/>
      <c r="K6" s="1"/>
      <c r="L6" s="1"/>
      <c r="M6" s="1"/>
      <c r="N6" s="1"/>
      <c r="O6" s="7"/>
      <c r="P6" s="5"/>
    </row>
    <row r="7" spans="1:39" ht="14.25" thickTop="1" thickBot="1" x14ac:dyDescent="0.25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10"/>
      <c r="P7" s="5"/>
    </row>
    <row r="8" spans="1:39" ht="13.5" thickTop="1" x14ac:dyDescent="0.2">
      <c r="A8" s="11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3"/>
      <c r="P8" s="5"/>
    </row>
    <row r="9" spans="1:39" x14ac:dyDescent="0.2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3"/>
      <c r="P9" s="5"/>
    </row>
    <row r="10" spans="1:39" x14ac:dyDescent="0.2">
      <c r="A10" s="11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3"/>
      <c r="P10" s="5"/>
    </row>
    <row r="11" spans="1:39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3"/>
      <c r="P11" s="5"/>
    </row>
    <row r="12" spans="1:39" x14ac:dyDescent="0.2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3"/>
      <c r="P12" s="5"/>
    </row>
    <row r="13" spans="1:39" x14ac:dyDescent="0.2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3"/>
      <c r="P13" s="5"/>
    </row>
    <row r="14" spans="1:39" x14ac:dyDescent="0.2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3"/>
      <c r="P14" s="5"/>
    </row>
    <row r="15" spans="1:39" x14ac:dyDescent="0.2">
      <c r="A15" s="11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3"/>
      <c r="P15" s="5"/>
    </row>
    <row r="16" spans="1:39" x14ac:dyDescent="0.2">
      <c r="A16" s="11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3"/>
      <c r="P16" s="5"/>
    </row>
    <row r="17" spans="1:16" x14ac:dyDescent="0.2">
      <c r="A17" s="11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3"/>
      <c r="P17" s="5"/>
    </row>
    <row r="18" spans="1:16" x14ac:dyDescent="0.2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3"/>
      <c r="P18" s="5"/>
    </row>
    <row r="19" spans="1:16" x14ac:dyDescent="0.2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"/>
      <c r="P19" s="5"/>
    </row>
    <row r="20" spans="1:16" x14ac:dyDescent="0.2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3"/>
      <c r="P20" s="5"/>
    </row>
    <row r="21" spans="1:16" x14ac:dyDescent="0.2">
      <c r="A21" s="11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3"/>
      <c r="P21" s="5"/>
    </row>
    <row r="22" spans="1:16" x14ac:dyDescent="0.2">
      <c r="A22" s="11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3"/>
      <c r="P22" s="5"/>
    </row>
    <row r="23" spans="1:16" x14ac:dyDescent="0.2">
      <c r="A23" s="11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3"/>
      <c r="P23" s="5"/>
    </row>
    <row r="24" spans="1:16" ht="13.5" thickBot="1" x14ac:dyDescent="0.25">
      <c r="A24" s="14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6"/>
      <c r="P24" s="5"/>
    </row>
    <row r="25" spans="1:16" ht="14.25" thickTop="1" thickBo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 ht="13.5" thickTop="1" x14ac:dyDescent="0.2">
      <c r="A26" s="5"/>
      <c r="B26" s="5"/>
      <c r="C26" s="5"/>
      <c r="D26" s="5"/>
      <c r="E26" s="5"/>
      <c r="F26" s="92" t="s">
        <v>0</v>
      </c>
      <c r="G26" s="93"/>
      <c r="H26" s="94"/>
      <c r="I26" s="5"/>
      <c r="J26" s="98" t="s">
        <v>1</v>
      </c>
      <c r="K26" s="99"/>
      <c r="L26" s="5"/>
      <c r="M26" s="102" t="s">
        <v>7</v>
      </c>
      <c r="N26" s="103"/>
      <c r="O26" s="104"/>
      <c r="P26" s="5"/>
    </row>
    <row r="27" spans="1:16" ht="13.5" thickBot="1" x14ac:dyDescent="0.25">
      <c r="A27" s="5"/>
      <c r="B27" s="5"/>
      <c r="C27" s="5"/>
      <c r="D27" s="5"/>
      <c r="E27" s="5"/>
      <c r="F27" s="95"/>
      <c r="G27" s="96"/>
      <c r="H27" s="97"/>
      <c r="I27" s="5"/>
      <c r="J27" s="100"/>
      <c r="K27" s="101"/>
      <c r="L27" s="5"/>
      <c r="M27" s="105"/>
      <c r="N27" s="106"/>
      <c r="O27" s="107"/>
      <c r="P27" s="5"/>
    </row>
    <row r="28" spans="1:16" ht="25.5" thickTop="1" thickBot="1" x14ac:dyDescent="0.25">
      <c r="A28" s="5"/>
      <c r="B28" s="17">
        <f>ROUND(COS(ATAN((F31+F32)/(F28+F29+F30))),2)</f>
        <v>0.78</v>
      </c>
      <c r="C28" s="108" t="s">
        <v>8</v>
      </c>
      <c r="D28" s="109"/>
      <c r="E28" s="5"/>
      <c r="F28" s="110">
        <v>304400</v>
      </c>
      <c r="G28" s="111"/>
      <c r="H28" s="18" t="s">
        <v>9</v>
      </c>
      <c r="I28" s="5"/>
      <c r="J28" s="19">
        <v>5000</v>
      </c>
      <c r="K28" s="20" t="s">
        <v>10</v>
      </c>
      <c r="L28" s="5"/>
      <c r="M28" s="21">
        <f>(TAN(ACOS(B28))-TAN(ACOS(B30)))*J28</f>
        <v>2553.0738069646168</v>
      </c>
      <c r="N28" s="112" t="s">
        <v>2</v>
      </c>
      <c r="O28" s="113"/>
      <c r="P28" s="5"/>
    </row>
    <row r="29" spans="1:16" ht="25.5" thickTop="1" thickBot="1" x14ac:dyDescent="0.25">
      <c r="A29" s="5"/>
      <c r="B29" s="5"/>
      <c r="C29" s="5"/>
      <c r="D29" s="5"/>
      <c r="E29" s="5"/>
      <c r="F29" s="61">
        <v>12000</v>
      </c>
      <c r="G29" s="62"/>
      <c r="H29" s="22" t="s">
        <v>11</v>
      </c>
      <c r="I29" s="5"/>
      <c r="J29" s="23">
        <v>600</v>
      </c>
      <c r="K29" s="24" t="s">
        <v>12</v>
      </c>
      <c r="L29" s="5"/>
      <c r="M29" s="21">
        <f>(TAN(ACOS(B28))-TAN(ACOS(B30)))*J29</f>
        <v>306.36885683575406</v>
      </c>
      <c r="N29" s="86" t="s">
        <v>3</v>
      </c>
      <c r="O29" s="87"/>
      <c r="P29" s="5"/>
    </row>
    <row r="30" spans="1:16" ht="25.5" thickTop="1" thickBot="1" x14ac:dyDescent="0.25">
      <c r="A30" s="5"/>
      <c r="B30" s="25">
        <v>0.96</v>
      </c>
      <c r="C30" s="134" t="s">
        <v>13</v>
      </c>
      <c r="D30" s="135"/>
      <c r="E30" s="5"/>
      <c r="F30" s="61">
        <v>63600</v>
      </c>
      <c r="G30" s="62"/>
      <c r="H30" s="22" t="s">
        <v>4</v>
      </c>
      <c r="I30" s="5"/>
      <c r="J30" s="26">
        <v>700</v>
      </c>
      <c r="K30" s="27" t="s">
        <v>5</v>
      </c>
      <c r="L30" s="5"/>
      <c r="M30" s="21">
        <f>(TAN(ACOS(B28))-TAN(ACOS(B30)))*J30</f>
        <v>357.43033297504638</v>
      </c>
      <c r="N30" s="148" t="s">
        <v>6</v>
      </c>
      <c r="O30" s="149"/>
      <c r="P30" s="5"/>
    </row>
    <row r="31" spans="1:16" ht="24.75" thickTop="1" x14ac:dyDescent="0.2">
      <c r="A31" s="5"/>
      <c r="B31" s="5"/>
      <c r="C31" s="5"/>
      <c r="D31" s="5"/>
      <c r="E31" s="5"/>
      <c r="F31" s="82">
        <v>300000</v>
      </c>
      <c r="G31" s="83"/>
      <c r="H31" s="28" t="s">
        <v>14</v>
      </c>
      <c r="I31" s="5"/>
      <c r="J31" s="5"/>
      <c r="K31" s="5"/>
      <c r="L31" s="5"/>
      <c r="M31" s="5"/>
      <c r="N31" s="5"/>
      <c r="O31" s="5"/>
      <c r="P31" s="5"/>
    </row>
    <row r="32" spans="1:16" ht="24.75" thickBot="1" x14ac:dyDescent="0.25">
      <c r="A32" s="5"/>
      <c r="B32" s="5"/>
      <c r="C32" s="40"/>
      <c r="D32" s="5"/>
      <c r="E32" s="5"/>
      <c r="F32" s="84">
        <v>0</v>
      </c>
      <c r="G32" s="85"/>
      <c r="H32" s="29" t="s">
        <v>15</v>
      </c>
      <c r="I32" s="5"/>
      <c r="J32" s="5"/>
      <c r="K32" s="5"/>
      <c r="L32" s="40"/>
      <c r="M32" s="5"/>
      <c r="N32" s="5"/>
      <c r="O32" s="5"/>
      <c r="P32" s="5"/>
    </row>
    <row r="33" spans="1:16" ht="13.5" thickTop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1:16" ht="13.5" thickBo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1:16" ht="13.5" thickTop="1" x14ac:dyDescent="0.2">
      <c r="A35" s="35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3"/>
      <c r="P35" s="5"/>
    </row>
    <row r="36" spans="1:16" ht="12.75" customHeight="1" x14ac:dyDescent="0.2">
      <c r="A36" s="11"/>
      <c r="B36" s="12"/>
      <c r="C36" s="12"/>
      <c r="D36" s="12"/>
      <c r="E36" s="155" t="s">
        <v>52</v>
      </c>
      <c r="F36" s="155"/>
      <c r="G36" s="155"/>
      <c r="H36" s="155"/>
      <c r="I36" s="155"/>
      <c r="J36" s="155"/>
      <c r="K36" s="155"/>
      <c r="L36" s="155"/>
      <c r="M36" s="155"/>
      <c r="N36" s="155"/>
      <c r="O36" s="156"/>
      <c r="P36" s="5"/>
    </row>
    <row r="37" spans="1:16" ht="12.75" customHeight="1" x14ac:dyDescent="0.2">
      <c r="A37" s="11"/>
      <c r="B37" s="12"/>
      <c r="C37" s="12"/>
      <c r="D37" s="12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6"/>
      <c r="P37" s="5"/>
    </row>
    <row r="38" spans="1:16" ht="12.75" customHeight="1" x14ac:dyDescent="0.2">
      <c r="A38" s="11"/>
      <c r="B38" s="12"/>
      <c r="C38" s="12"/>
      <c r="D38" s="12"/>
      <c r="E38" s="155"/>
      <c r="F38" s="155"/>
      <c r="G38" s="155"/>
      <c r="H38" s="155"/>
      <c r="I38" s="155"/>
      <c r="J38" s="155"/>
      <c r="K38" s="155"/>
      <c r="L38" s="155"/>
      <c r="M38" s="155"/>
      <c r="N38" s="155"/>
      <c r="O38" s="156"/>
      <c r="P38" s="5"/>
    </row>
    <row r="39" spans="1:16" ht="12.75" customHeight="1" x14ac:dyDescent="0.2">
      <c r="A39" s="11"/>
      <c r="B39" s="12"/>
      <c r="C39" s="12"/>
      <c r="D39" s="12"/>
      <c r="E39" s="155"/>
      <c r="F39" s="155"/>
      <c r="G39" s="155"/>
      <c r="H39" s="155"/>
      <c r="I39" s="155"/>
      <c r="J39" s="155"/>
      <c r="K39" s="155"/>
      <c r="L39" s="155"/>
      <c r="M39" s="155"/>
      <c r="N39" s="155"/>
      <c r="O39" s="156"/>
      <c r="P39" s="5"/>
    </row>
    <row r="40" spans="1:16" ht="13.5" thickBot="1" x14ac:dyDescent="0.25">
      <c r="A40" s="11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3"/>
      <c r="P40" s="5"/>
    </row>
    <row r="41" spans="1:16" ht="14.25" thickTop="1" thickBot="1" x14ac:dyDescent="0.25">
      <c r="A41" s="36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1"/>
      <c r="P41" s="5"/>
    </row>
    <row r="42" spans="1:16" ht="13.5" thickTop="1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1:16" ht="13.5" thickBo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1:16" ht="13.5" customHeight="1" thickTop="1" x14ac:dyDescent="0.2">
      <c r="A44" s="5"/>
      <c r="B44" s="5"/>
      <c r="C44" s="5"/>
      <c r="D44" s="5"/>
      <c r="E44" s="114">
        <v>0.98</v>
      </c>
      <c r="F44" s="88" t="s">
        <v>39</v>
      </c>
      <c r="G44" s="89"/>
      <c r="H44" s="5"/>
      <c r="I44" s="5"/>
      <c r="J44" s="114">
        <v>0.87</v>
      </c>
      <c r="K44" s="88" t="s">
        <v>40</v>
      </c>
      <c r="L44" s="89"/>
      <c r="M44" s="5"/>
      <c r="N44" s="5"/>
      <c r="O44" s="5"/>
      <c r="P44" s="5"/>
    </row>
    <row r="45" spans="1:16" ht="13.5" customHeight="1" thickBot="1" x14ac:dyDescent="0.25">
      <c r="A45" s="5"/>
      <c r="B45" s="5"/>
      <c r="C45" s="5"/>
      <c r="D45" s="5"/>
      <c r="E45" s="115"/>
      <c r="F45" s="90"/>
      <c r="G45" s="91"/>
      <c r="H45" s="5"/>
      <c r="I45" s="5"/>
      <c r="J45" s="115"/>
      <c r="K45" s="90"/>
      <c r="L45" s="91"/>
      <c r="M45" s="5"/>
      <c r="N45" s="5"/>
      <c r="O45" s="5"/>
      <c r="P45" s="5"/>
    </row>
    <row r="46" spans="1:16" ht="12.75" customHeight="1" thickTop="1" x14ac:dyDescent="0.2">
      <c r="A46" s="5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5"/>
      <c r="M46" s="5"/>
      <c r="N46" s="5"/>
      <c r="O46" s="5"/>
      <c r="P46" s="5"/>
    </row>
    <row r="47" spans="1:16" ht="12.75" customHeight="1" x14ac:dyDescent="0.2">
      <c r="A47" s="5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5"/>
      <c r="M47" s="5"/>
      <c r="N47" s="5"/>
      <c r="O47" s="5"/>
      <c r="P47" s="5"/>
    </row>
    <row r="48" spans="1:16" ht="13.5" customHeight="1" thickBot="1" x14ac:dyDescent="0.25">
      <c r="A48" s="5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5"/>
      <c r="M48" s="5"/>
      <c r="N48" s="5"/>
      <c r="O48" s="5"/>
      <c r="P48" s="5"/>
    </row>
    <row r="49" spans="1:16" ht="13.5" customHeight="1" thickTop="1" thickBot="1" x14ac:dyDescent="0.25">
      <c r="A49" s="5"/>
      <c r="B49" s="136" t="s">
        <v>41</v>
      </c>
      <c r="C49" s="137"/>
      <c r="D49" s="138"/>
      <c r="E49" s="34"/>
      <c r="F49" s="34"/>
      <c r="G49" s="76" t="s">
        <v>42</v>
      </c>
      <c r="H49" s="77"/>
      <c r="I49" s="77"/>
      <c r="J49" s="78"/>
      <c r="K49" s="42"/>
      <c r="L49" s="5"/>
      <c r="M49" s="64" t="s">
        <v>16</v>
      </c>
      <c r="N49" s="65"/>
      <c r="O49" s="66"/>
      <c r="P49" s="5"/>
    </row>
    <row r="50" spans="1:16" ht="12.75" customHeight="1" thickTop="1" thickBot="1" x14ac:dyDescent="0.25">
      <c r="A50" s="5"/>
      <c r="B50" s="139"/>
      <c r="C50" s="140"/>
      <c r="D50" s="141"/>
      <c r="E50" s="34"/>
      <c r="F50" s="34"/>
      <c r="G50" s="76"/>
      <c r="H50" s="77"/>
      <c r="I50" s="77"/>
      <c r="J50" s="78"/>
      <c r="K50" s="43"/>
      <c r="L50" s="5"/>
      <c r="M50" s="67"/>
      <c r="N50" s="68"/>
      <c r="O50" s="69"/>
      <c r="P50" s="5"/>
    </row>
    <row r="51" spans="1:16" ht="12.75" customHeight="1" thickTop="1" thickBot="1" x14ac:dyDescent="0.25">
      <c r="A51" s="5"/>
      <c r="B51" s="142">
        <f>0.05*M51</f>
        <v>100</v>
      </c>
      <c r="C51" s="143"/>
      <c r="D51" s="144"/>
      <c r="E51" s="34"/>
      <c r="F51" s="34"/>
      <c r="G51" s="79">
        <f>IF(OR(E44=J44,E44&lt;J44),0,M57*(TAN(ACOS(J44))-TAN(ACOS(E44)))-MOD(M57*(TAN(ACOS(J44))-TAN(ACOS(E44))),25)+25)</f>
        <v>300</v>
      </c>
      <c r="H51" s="80"/>
      <c r="I51" s="80"/>
      <c r="J51" s="81"/>
      <c r="K51" s="44"/>
      <c r="L51" s="5"/>
      <c r="M51" s="70">
        <v>2000</v>
      </c>
      <c r="N51" s="71"/>
      <c r="O51" s="72"/>
      <c r="P51" s="5"/>
    </row>
    <row r="52" spans="1:16" ht="13.5" customHeight="1" thickTop="1" thickBot="1" x14ac:dyDescent="0.25">
      <c r="A52" s="5"/>
      <c r="B52" s="145"/>
      <c r="C52" s="146"/>
      <c r="D52" s="147"/>
      <c r="E52" s="34"/>
      <c r="F52" s="34"/>
      <c r="G52" s="79"/>
      <c r="H52" s="80"/>
      <c r="I52" s="80"/>
      <c r="J52" s="81"/>
      <c r="K52" s="44"/>
      <c r="L52" s="5"/>
      <c r="M52" s="73"/>
      <c r="N52" s="74"/>
      <c r="O52" s="75"/>
      <c r="P52" s="5"/>
    </row>
    <row r="53" spans="1:16" ht="13.5" thickTop="1" x14ac:dyDescent="0.2">
      <c r="A53" s="5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5"/>
      <c r="M53" s="5"/>
      <c r="N53" s="5"/>
      <c r="O53" s="5"/>
      <c r="P53" s="5"/>
    </row>
    <row r="54" spans="1:16" ht="13.5" thickBot="1" x14ac:dyDescent="0.25">
      <c r="A54" s="5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5"/>
      <c r="M54" s="5"/>
      <c r="N54" s="5"/>
      <c r="O54" s="5"/>
      <c r="P54" s="5"/>
    </row>
    <row r="55" spans="1:16" ht="13.5" customHeight="1" thickTop="1" thickBot="1" x14ac:dyDescent="0.25">
      <c r="A55" s="5"/>
      <c r="B55" s="76" t="s">
        <v>43</v>
      </c>
      <c r="C55" s="77"/>
      <c r="D55" s="77"/>
      <c r="E55" s="78"/>
      <c r="F55" s="34"/>
      <c r="G55" s="116" t="s">
        <v>44</v>
      </c>
      <c r="H55" s="117"/>
      <c r="I55" s="117"/>
      <c r="J55" s="118"/>
      <c r="K55" s="34"/>
      <c r="L55" s="5"/>
      <c r="M55" s="64" t="s">
        <v>45</v>
      </c>
      <c r="N55" s="65"/>
      <c r="O55" s="66"/>
      <c r="P55" s="5"/>
    </row>
    <row r="56" spans="1:16" ht="12.75" customHeight="1" thickTop="1" thickBot="1" x14ac:dyDescent="0.25">
      <c r="A56" s="5"/>
      <c r="B56" s="76"/>
      <c r="C56" s="77"/>
      <c r="D56" s="77"/>
      <c r="E56" s="78"/>
      <c r="F56" s="34"/>
      <c r="G56" s="119"/>
      <c r="H56" s="120"/>
      <c r="I56" s="120"/>
      <c r="J56" s="121"/>
      <c r="K56" s="34"/>
      <c r="L56" s="5"/>
      <c r="M56" s="67"/>
      <c r="N56" s="68"/>
      <c r="O56" s="69"/>
      <c r="P56" s="5"/>
    </row>
    <row r="57" spans="1:16" ht="12.75" customHeight="1" thickTop="1" thickBot="1" x14ac:dyDescent="0.25">
      <c r="A57" s="5"/>
      <c r="B57" s="128">
        <f>(M57/E44)*1000/(1.7*400)</f>
        <v>1200.4801920768309</v>
      </c>
      <c r="C57" s="129"/>
      <c r="D57" s="129"/>
      <c r="E57" s="130"/>
      <c r="F57" s="5"/>
      <c r="G57" s="122">
        <f>(M57/J44)*1000/(1.7*400)</f>
        <v>1352.2650439486138</v>
      </c>
      <c r="H57" s="123"/>
      <c r="I57" s="123"/>
      <c r="J57" s="124"/>
      <c r="K57" s="5"/>
      <c r="L57" s="5"/>
      <c r="M57" s="70">
        <v>800</v>
      </c>
      <c r="N57" s="71"/>
      <c r="O57" s="72"/>
      <c r="P57" s="5"/>
    </row>
    <row r="58" spans="1:16" ht="13.5" customHeight="1" thickTop="1" thickBot="1" x14ac:dyDescent="0.25">
      <c r="A58" s="5"/>
      <c r="B58" s="128"/>
      <c r="C58" s="129"/>
      <c r="D58" s="129"/>
      <c r="E58" s="130"/>
      <c r="F58" s="5"/>
      <c r="G58" s="125"/>
      <c r="H58" s="126"/>
      <c r="I58" s="126"/>
      <c r="J58" s="127"/>
      <c r="K58" s="5"/>
      <c r="L58" s="5"/>
      <c r="M58" s="73"/>
      <c r="N58" s="74"/>
      <c r="O58" s="75"/>
      <c r="P58" s="5"/>
    </row>
    <row r="59" spans="1:16" ht="13.5" thickTop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</row>
    <row r="60" spans="1:16" ht="13.5" thickBot="1" x14ac:dyDescent="0.25">
      <c r="A60" s="5"/>
      <c r="B60" s="5"/>
      <c r="C60" s="5"/>
      <c r="D60" s="5"/>
      <c r="E60" s="51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</row>
    <row r="61" spans="1:16" ht="13.5" thickTop="1" x14ac:dyDescent="0.2">
      <c r="A61" s="35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3"/>
      <c r="P61" s="5"/>
    </row>
    <row r="62" spans="1:16" x14ac:dyDescent="0.2">
      <c r="A62" s="11"/>
      <c r="B62" s="12"/>
      <c r="C62" s="12"/>
      <c r="D62" s="12"/>
      <c r="E62" s="12"/>
      <c r="F62" s="57" t="s">
        <v>46</v>
      </c>
      <c r="G62" s="57"/>
      <c r="H62" s="57"/>
      <c r="I62" s="57"/>
      <c r="J62" s="57"/>
      <c r="K62" s="57"/>
      <c r="L62" s="57"/>
      <c r="M62" s="57"/>
      <c r="N62" s="57"/>
      <c r="O62" s="13"/>
      <c r="P62" s="5"/>
    </row>
    <row r="63" spans="1:16" x14ac:dyDescent="0.2">
      <c r="A63" s="11"/>
      <c r="B63" s="12"/>
      <c r="C63" s="12"/>
      <c r="D63" s="12"/>
      <c r="E63" s="12"/>
      <c r="F63" s="57"/>
      <c r="G63" s="57"/>
      <c r="H63" s="57"/>
      <c r="I63" s="57"/>
      <c r="J63" s="57"/>
      <c r="K63" s="57"/>
      <c r="L63" s="57"/>
      <c r="M63" s="57"/>
      <c r="N63" s="57"/>
      <c r="O63" s="13"/>
      <c r="P63" s="5"/>
    </row>
    <row r="64" spans="1:16" x14ac:dyDescent="0.2">
      <c r="A64" s="11"/>
      <c r="B64" s="12"/>
      <c r="C64" s="12"/>
      <c r="D64" s="12"/>
      <c r="E64" s="12"/>
      <c r="F64" s="57"/>
      <c r="G64" s="57"/>
      <c r="H64" s="57"/>
      <c r="I64" s="57"/>
      <c r="J64" s="57"/>
      <c r="K64" s="57"/>
      <c r="L64" s="57"/>
      <c r="M64" s="57"/>
      <c r="N64" s="57"/>
      <c r="O64" s="13"/>
      <c r="P64" s="5"/>
    </row>
    <row r="65" spans="1:20" x14ac:dyDescent="0.2">
      <c r="A65" s="11"/>
      <c r="B65" s="12"/>
      <c r="C65" s="12"/>
      <c r="D65" s="12"/>
      <c r="E65" s="12"/>
      <c r="F65" s="57"/>
      <c r="G65" s="57"/>
      <c r="H65" s="57"/>
      <c r="I65" s="57"/>
      <c r="J65" s="57"/>
      <c r="K65" s="57"/>
      <c r="L65" s="57"/>
      <c r="M65" s="57"/>
      <c r="N65" s="57"/>
      <c r="O65" s="13"/>
      <c r="P65" s="5"/>
    </row>
    <row r="66" spans="1:20" ht="13.5" thickBot="1" x14ac:dyDescent="0.25">
      <c r="A66" s="11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3"/>
      <c r="P66" s="5"/>
    </row>
    <row r="67" spans="1:20" ht="14.25" thickTop="1" thickBot="1" x14ac:dyDescent="0.25">
      <c r="A67" s="36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1"/>
      <c r="P67" s="5"/>
    </row>
    <row r="68" spans="1:20" ht="14.25" thickTop="1" thickBo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</row>
    <row r="69" spans="1:20" ht="14.25" customHeight="1" thickTop="1" thickBot="1" x14ac:dyDescent="0.25">
      <c r="A69" s="37"/>
      <c r="B69" s="37"/>
      <c r="C69" s="157" t="s">
        <v>55</v>
      </c>
      <c r="D69" s="133" t="s">
        <v>17</v>
      </c>
      <c r="E69" s="131" t="s">
        <v>18</v>
      </c>
      <c r="F69" s="131" t="s">
        <v>19</v>
      </c>
      <c r="G69" s="131" t="s">
        <v>20</v>
      </c>
      <c r="H69" s="131" t="s">
        <v>21</v>
      </c>
      <c r="I69" s="131" t="s">
        <v>22</v>
      </c>
      <c r="J69" s="131" t="s">
        <v>23</v>
      </c>
      <c r="K69" s="131" t="s">
        <v>24</v>
      </c>
      <c r="L69" s="131" t="s">
        <v>25</v>
      </c>
      <c r="M69" s="131" t="s">
        <v>26</v>
      </c>
      <c r="N69" s="131" t="s">
        <v>27</v>
      </c>
      <c r="O69" s="131" t="s">
        <v>28</v>
      </c>
      <c r="P69" s="5"/>
    </row>
    <row r="70" spans="1:20" ht="14.25" customHeight="1" thickTop="1" thickBot="1" x14ac:dyDescent="0.25">
      <c r="A70" s="37"/>
      <c r="B70" s="37"/>
      <c r="C70" s="158"/>
      <c r="D70" s="133"/>
      <c r="E70" s="132"/>
      <c r="F70" s="132"/>
      <c r="G70" s="132"/>
      <c r="H70" s="132"/>
      <c r="I70" s="132"/>
      <c r="J70" s="132"/>
      <c r="K70" s="132"/>
      <c r="L70" s="132"/>
      <c r="M70" s="132"/>
      <c r="N70" s="132"/>
      <c r="O70" s="132"/>
      <c r="P70" s="5"/>
    </row>
    <row r="71" spans="1:20" ht="31.5" thickTop="1" thickBot="1" x14ac:dyDescent="0.45">
      <c r="A71" s="150" t="s">
        <v>54</v>
      </c>
      <c r="B71" s="151"/>
      <c r="C71" s="41">
        <v>0</v>
      </c>
      <c r="D71" s="39">
        <v>2.5</v>
      </c>
      <c r="E71" s="39">
        <v>5</v>
      </c>
      <c r="F71" s="39">
        <v>10</v>
      </c>
      <c r="G71" s="39">
        <v>12.5</v>
      </c>
      <c r="H71" s="39">
        <v>15</v>
      </c>
      <c r="I71" s="39">
        <v>17.5</v>
      </c>
      <c r="J71" s="39"/>
      <c r="K71" s="39"/>
      <c r="L71" s="39"/>
      <c r="M71" s="39"/>
      <c r="N71" s="39"/>
      <c r="O71" s="39"/>
      <c r="P71" s="5"/>
      <c r="S71" s="47" t="s">
        <v>31</v>
      </c>
      <c r="T71" s="48" t="s">
        <v>32</v>
      </c>
    </row>
    <row r="72" spans="1:20" ht="14.25" customHeight="1" thickTop="1" thickBot="1" x14ac:dyDescent="0.25">
      <c r="A72" s="133" t="s">
        <v>47</v>
      </c>
      <c r="B72" s="152"/>
      <c r="C72" s="159">
        <f>HLOOKUP(C71,$R$1:$AM$3,2)</f>
        <v>0</v>
      </c>
      <c r="D72" s="133">
        <f>HLOOKUP(D71,$R$1:$AM$3,2)</f>
        <v>10</v>
      </c>
      <c r="E72" s="131">
        <f t="shared" ref="E72:O72" si="0">HLOOKUP(E71,$R$1:$AM$3,2)</f>
        <v>10</v>
      </c>
      <c r="F72" s="131">
        <f t="shared" si="0"/>
        <v>20</v>
      </c>
      <c r="G72" s="131">
        <f t="shared" si="0"/>
        <v>25</v>
      </c>
      <c r="H72" s="131">
        <f t="shared" si="0"/>
        <v>35</v>
      </c>
      <c r="I72" s="131">
        <f t="shared" si="0"/>
        <v>35</v>
      </c>
      <c r="J72" s="131">
        <f t="shared" si="0"/>
        <v>0</v>
      </c>
      <c r="K72" s="131">
        <f t="shared" si="0"/>
        <v>0</v>
      </c>
      <c r="L72" s="131">
        <f t="shared" si="0"/>
        <v>0</v>
      </c>
      <c r="M72" s="131">
        <f t="shared" si="0"/>
        <v>0</v>
      </c>
      <c r="N72" s="131">
        <f t="shared" si="0"/>
        <v>0</v>
      </c>
      <c r="O72" s="131">
        <f t="shared" si="0"/>
        <v>0</v>
      </c>
      <c r="P72" s="5"/>
    </row>
    <row r="73" spans="1:20" ht="14.25" customHeight="1" thickTop="1" thickBot="1" x14ac:dyDescent="0.25">
      <c r="A73" s="152"/>
      <c r="B73" s="152"/>
      <c r="C73" s="159"/>
      <c r="D73" s="133"/>
      <c r="E73" s="132"/>
      <c r="F73" s="132"/>
      <c r="G73" s="132"/>
      <c r="H73" s="132"/>
      <c r="I73" s="132"/>
      <c r="J73" s="132"/>
      <c r="K73" s="132"/>
      <c r="L73" s="132"/>
      <c r="M73" s="132"/>
      <c r="N73" s="132"/>
      <c r="O73" s="132"/>
      <c r="P73" s="5"/>
    </row>
    <row r="74" spans="1:20" ht="14.25" customHeight="1" thickTop="1" thickBot="1" x14ac:dyDescent="0.25">
      <c r="A74" s="133" t="s">
        <v>29</v>
      </c>
      <c r="B74" s="133"/>
      <c r="C74" s="159">
        <f>HLOOKUP(C71,$R$1:$AM$3,3)</f>
        <v>0</v>
      </c>
      <c r="D74" s="133">
        <f>HLOOKUP(D71,$R$1:$AM$3,3)</f>
        <v>1.5</v>
      </c>
      <c r="E74" s="131">
        <f t="shared" ref="E74:O74" si="1">HLOOKUP(E71,$R$1:$AM$3,3)</f>
        <v>1.5</v>
      </c>
      <c r="F74" s="131">
        <f t="shared" si="1"/>
        <v>2.5</v>
      </c>
      <c r="G74" s="131">
        <f t="shared" si="1"/>
        <v>4</v>
      </c>
      <c r="H74" s="131">
        <f t="shared" si="1"/>
        <v>6</v>
      </c>
      <c r="I74" s="131">
        <f t="shared" si="1"/>
        <v>6</v>
      </c>
      <c r="J74" s="131">
        <f t="shared" si="1"/>
        <v>0</v>
      </c>
      <c r="K74" s="131">
        <f t="shared" si="1"/>
        <v>0</v>
      </c>
      <c r="L74" s="131">
        <f t="shared" si="1"/>
        <v>0</v>
      </c>
      <c r="M74" s="131">
        <f t="shared" si="1"/>
        <v>0</v>
      </c>
      <c r="N74" s="131">
        <f t="shared" si="1"/>
        <v>0</v>
      </c>
      <c r="O74" s="131">
        <f t="shared" si="1"/>
        <v>0</v>
      </c>
      <c r="P74" s="5"/>
    </row>
    <row r="75" spans="1:20" ht="14.25" customHeight="1" thickTop="1" thickBot="1" x14ac:dyDescent="0.25">
      <c r="A75" s="133"/>
      <c r="B75" s="133"/>
      <c r="C75" s="159"/>
      <c r="D75" s="133"/>
      <c r="E75" s="132"/>
      <c r="F75" s="132"/>
      <c r="G75" s="132"/>
      <c r="H75" s="132"/>
      <c r="I75" s="132"/>
      <c r="J75" s="132"/>
      <c r="K75" s="132"/>
      <c r="L75" s="132"/>
      <c r="M75" s="132"/>
      <c r="N75" s="132"/>
      <c r="O75" s="132"/>
      <c r="P75" s="5"/>
    </row>
    <row r="76" spans="1:20" ht="41.25" thickTop="1" thickBot="1" x14ac:dyDescent="0.25">
      <c r="A76" s="150" t="s">
        <v>30</v>
      </c>
      <c r="B76" s="151"/>
      <c r="C76" s="52" t="str">
        <f>IF(OR(C71&gt;100,AND(C71&lt;2.5,C71&gt;0),MOD(C71,2.5)&gt;0),S71,T71)</f>
        <v>√</v>
      </c>
      <c r="D76" s="38" t="str">
        <f>IF(D71=0,T71,IF(MOD(D71,2.5)=0,T71,S71))</f>
        <v>√</v>
      </c>
      <c r="E76" s="38" t="str">
        <f>IF(D71=0,T71,IF(OR(AND(0&lt;E71,E71&lt;D71),E71&gt;100),S71,IF(MOD(E71,$D$71)=0,IF((E71/D71)&gt;2,S71,T71),$S$71)))</f>
        <v>√</v>
      </c>
      <c r="F76" s="38" t="str">
        <f>IF(D71=0,T71,IF(OR(AND(0&lt;F71,F71&lt;E71),F71&gt;100),S71,IF(MOD(F71,$D$71)=0,IF((F71/D71)&gt;(E71/D71)+2,S71,T71),$S$71)))</f>
        <v>√</v>
      </c>
      <c r="G76" s="38" t="str">
        <f>IF(D71=0,T71,IF(OR(AND(0&lt;G71,G71&lt;F71),G71&gt;100),S71,IF(MOD(G71,$D$71)=0,IF(G71/D71&gt;F71/D71+E71/D71+2,S71,T71),$S$71)))</f>
        <v>√</v>
      </c>
      <c r="H76" s="38" t="str">
        <f>IF(D71=0,T71,IF(OR(AND(0&lt;H71,H71&lt;G71),H71&gt;100),S71,IF(MOD(H71,$D$71)=0,IF(H71/D71&gt;G71/D71+F71/D71+E71/D71+2,S71,T71),$S$71)))</f>
        <v>√</v>
      </c>
      <c r="I76" s="38" t="str">
        <f>IF(D71=0,T71,IF(OR(AND(0&lt;I71,I71&lt;H71),I71&gt;100),S71,IF(MOD(I71,$D$71)=0,IF(I71/D71&gt;H71/D71+G71/D71+F71/D71+E71/D71+2,S71,T71),$S$71)))</f>
        <v>√</v>
      </c>
      <c r="J76" s="38" t="str">
        <f>IF(D71=0,T71,IF(OR(AND(0&lt;J71,J71&lt;I71),J71),S71,IF(MOD(J71,$D$71)=0,IF(J71/D71&gt;I71/D71+H71/D71+G71/D71+F71/D71+E71/D71+2,S71,T71),$S$71)))</f>
        <v>√</v>
      </c>
      <c r="K76" s="38" t="str">
        <f>IF(D71=0,T71,IF(OR(AND(0&lt;K71,K71&lt;J71),K71),S71,IF(MOD(K71,$D$71)=0,IF(K71/D71&gt;J71/D71+I71/D71+H71/D71+G71/D71+F71/D71+E71/D71+2,S71,T71),$S$71)))</f>
        <v>√</v>
      </c>
      <c r="L76" s="38" t="str">
        <f>IF(D71=0,T71,IF(OR(AND(0&lt;L71,L71&lt;K71),L71&gt;100),S71,IF(MOD(L71,$D$71)=0,IF(L71/D71&gt;K71/D71+J71/D71+I71/D71+H71/D71+G71/D71+F71/D71+E71/D71+2,S71,T71),$S$71)))</f>
        <v>√</v>
      </c>
      <c r="M76" s="38" t="str">
        <f>IF(D71=0,T71,IF(OR(AND(0&lt;M71,M71&lt;L71),M71&gt;100),S71,IF(MOD(M71,$D$71)=0,IF(M71/D71&gt;L71/D71+K71/D71+J71/D71+I71/D71+H71/D71+G71/D71+F71/D71+E71/D71+2,S71,T71),$S$71)))</f>
        <v>√</v>
      </c>
      <c r="N76" s="38" t="str">
        <f>IF(D71=0,T71,IF(OR(AND(0&lt;N71,N71&lt;M71),N71&gt;100),S71,IF(MOD(N71,$D$71)=0,IF(N71/D71&gt;M71/D71+L71/D71+K71/D71+J71/D71+I71/D71+H71/D71+G71/D71+F71/D71+E71/D71+2,S71,T71),$S$71)))</f>
        <v>√</v>
      </c>
      <c r="O76" s="38" t="str">
        <f>IF(D71=0,T71,IF(OR(AND(0&lt;O71,O71&lt;N71),O71&gt;100),S71,IF(MOD(O71,$D$71)=0,IF(O71/D71&gt;N71/D71+M71/D71+L71/D71+K71/D71+J71/D71+I71/D71+H71/D71+G71/D71+F71/D71+E71/D71+2,S71,T71),$S$71)))</f>
        <v>√</v>
      </c>
      <c r="P76" s="5"/>
    </row>
    <row r="77" spans="1:20" ht="33.75" customHeight="1" thickTop="1" thickBot="1" x14ac:dyDescent="0.25">
      <c r="A77" s="153" t="s">
        <v>56</v>
      </c>
      <c r="B77" s="154"/>
      <c r="C77" s="154"/>
      <c r="D77" s="154"/>
      <c r="E77" s="154"/>
      <c r="F77" s="154"/>
      <c r="G77" s="160">
        <f>SUM(C71:O71)</f>
        <v>62.5</v>
      </c>
      <c r="H77" s="161"/>
      <c r="I77" s="161"/>
      <c r="J77" s="161"/>
      <c r="K77" s="161"/>
      <c r="L77" s="161"/>
      <c r="M77" s="161"/>
      <c r="N77" s="161"/>
      <c r="O77" s="162"/>
      <c r="P77" s="5"/>
    </row>
    <row r="78" spans="1:20" ht="13.5" thickTop="1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</row>
    <row r="79" spans="1:20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</row>
    <row r="80" spans="1:20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</row>
    <row r="81" spans="1:16" ht="13.5" thickBo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</row>
    <row r="82" spans="1:16" ht="13.5" thickTop="1" x14ac:dyDescent="0.2">
      <c r="A82" s="35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3"/>
      <c r="P82" s="5"/>
    </row>
    <row r="83" spans="1:16" x14ac:dyDescent="0.2">
      <c r="A83" s="11"/>
      <c r="B83" s="12"/>
      <c r="C83" s="12"/>
      <c r="D83" s="12"/>
      <c r="E83" s="12"/>
      <c r="F83" s="57" t="s">
        <v>48</v>
      </c>
      <c r="G83" s="57"/>
      <c r="H83" s="57"/>
      <c r="I83" s="57"/>
      <c r="J83" s="57"/>
      <c r="K83" s="57"/>
      <c r="L83" s="57"/>
      <c r="M83" s="57"/>
      <c r="N83" s="57"/>
      <c r="O83" s="13"/>
      <c r="P83" s="5"/>
    </row>
    <row r="84" spans="1:16" x14ac:dyDescent="0.2">
      <c r="A84" s="11"/>
      <c r="B84" s="12"/>
      <c r="C84" s="12"/>
      <c r="D84" s="12"/>
      <c r="E84" s="12"/>
      <c r="F84" s="57"/>
      <c r="G84" s="57"/>
      <c r="H84" s="57"/>
      <c r="I84" s="57"/>
      <c r="J84" s="57"/>
      <c r="K84" s="57"/>
      <c r="L84" s="57"/>
      <c r="M84" s="57"/>
      <c r="N84" s="57"/>
      <c r="O84" s="13"/>
      <c r="P84" s="5"/>
    </row>
    <row r="85" spans="1:16" x14ac:dyDescent="0.2">
      <c r="A85" s="11"/>
      <c r="B85" s="12"/>
      <c r="C85" s="12"/>
      <c r="D85" s="12"/>
      <c r="E85" s="12"/>
      <c r="F85" s="57"/>
      <c r="G85" s="57"/>
      <c r="H85" s="57"/>
      <c r="I85" s="57"/>
      <c r="J85" s="57"/>
      <c r="K85" s="57"/>
      <c r="L85" s="57"/>
      <c r="M85" s="57"/>
      <c r="N85" s="57"/>
      <c r="O85" s="13"/>
      <c r="P85" s="5"/>
    </row>
    <row r="86" spans="1:16" x14ac:dyDescent="0.2">
      <c r="A86" s="11"/>
      <c r="B86" s="12"/>
      <c r="C86" s="12"/>
      <c r="D86" s="12"/>
      <c r="E86" s="12"/>
      <c r="F86" s="57"/>
      <c r="G86" s="57"/>
      <c r="H86" s="57"/>
      <c r="I86" s="57"/>
      <c r="J86" s="57"/>
      <c r="K86" s="57"/>
      <c r="L86" s="57"/>
      <c r="M86" s="57"/>
      <c r="N86" s="57"/>
      <c r="O86" s="13"/>
      <c r="P86" s="5"/>
    </row>
    <row r="87" spans="1:16" ht="13.5" thickBot="1" x14ac:dyDescent="0.25">
      <c r="A87" s="11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3"/>
      <c r="P87" s="5"/>
    </row>
    <row r="88" spans="1:16" ht="14.25" thickTop="1" thickBot="1" x14ac:dyDescent="0.25">
      <c r="A88" s="36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1"/>
      <c r="P88" s="5"/>
    </row>
    <row r="89" spans="1:16" ht="13.5" thickTop="1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</row>
    <row r="90" spans="1:16" ht="13.5" thickBo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</row>
    <row r="91" spans="1:16" ht="14.25" thickTop="1" thickBot="1" x14ac:dyDescent="0.25">
      <c r="A91" s="60" t="s">
        <v>49</v>
      </c>
      <c r="B91" s="60"/>
      <c r="C91" s="60"/>
      <c r="D91" s="60"/>
      <c r="E91" s="60"/>
      <c r="F91" s="60"/>
      <c r="G91" s="5"/>
      <c r="H91" s="5"/>
      <c r="I91" s="58" t="s">
        <v>50</v>
      </c>
      <c r="J91" s="59"/>
      <c r="K91" s="59"/>
      <c r="L91" s="59"/>
      <c r="M91" s="59"/>
      <c r="N91" s="59"/>
      <c r="O91" s="5"/>
      <c r="P91" s="5"/>
    </row>
    <row r="92" spans="1:16" ht="14.25" thickTop="1" thickBot="1" x14ac:dyDescent="0.25">
      <c r="A92" s="60"/>
      <c r="B92" s="60"/>
      <c r="C92" s="60"/>
      <c r="D92" s="60"/>
      <c r="E92" s="60"/>
      <c r="F92" s="60"/>
      <c r="G92" s="5"/>
      <c r="H92" s="5"/>
      <c r="I92" s="59"/>
      <c r="J92" s="59"/>
      <c r="K92" s="59"/>
      <c r="L92" s="59"/>
      <c r="M92" s="59"/>
      <c r="N92" s="59"/>
      <c r="O92" s="5"/>
      <c r="P92" s="5"/>
    </row>
    <row r="93" spans="1:16" ht="14.25" thickTop="1" thickBot="1" x14ac:dyDescent="0.25">
      <c r="A93" s="60"/>
      <c r="B93" s="60"/>
      <c r="C93" s="60"/>
      <c r="D93" s="60"/>
      <c r="E93" s="60"/>
      <c r="F93" s="60"/>
      <c r="G93" s="5"/>
      <c r="H93" s="5"/>
      <c r="I93" s="59"/>
      <c r="J93" s="59"/>
      <c r="K93" s="59"/>
      <c r="L93" s="59"/>
      <c r="M93" s="59"/>
      <c r="N93" s="59"/>
      <c r="O93" s="5"/>
      <c r="P93" s="5"/>
    </row>
    <row r="94" spans="1:16" ht="14.25" thickTop="1" thickBot="1" x14ac:dyDescent="0.25">
      <c r="A94" s="60" t="s">
        <v>35</v>
      </c>
      <c r="B94" s="60"/>
      <c r="C94" s="60"/>
      <c r="D94" s="60" t="s">
        <v>34</v>
      </c>
      <c r="E94" s="60"/>
      <c r="F94" s="60"/>
      <c r="G94" s="5"/>
      <c r="H94" s="5"/>
      <c r="I94" s="60" t="s">
        <v>51</v>
      </c>
      <c r="J94" s="60"/>
      <c r="K94" s="60"/>
      <c r="L94" s="60" t="s">
        <v>33</v>
      </c>
      <c r="M94" s="60"/>
      <c r="N94" s="60"/>
      <c r="O94" s="5"/>
      <c r="P94" s="5"/>
    </row>
    <row r="95" spans="1:16" ht="14.25" thickTop="1" thickBot="1" x14ac:dyDescent="0.25">
      <c r="A95" s="60"/>
      <c r="B95" s="60"/>
      <c r="C95" s="60"/>
      <c r="D95" s="60"/>
      <c r="E95" s="60"/>
      <c r="F95" s="60"/>
      <c r="G95" s="5"/>
      <c r="H95" s="5"/>
      <c r="I95" s="60"/>
      <c r="J95" s="60"/>
      <c r="K95" s="60"/>
      <c r="L95" s="60"/>
      <c r="M95" s="60"/>
      <c r="N95" s="60"/>
      <c r="O95" s="5"/>
      <c r="P95" s="5"/>
    </row>
    <row r="96" spans="1:16" ht="14.25" thickTop="1" thickBot="1" x14ac:dyDescent="0.25">
      <c r="A96" s="55">
        <v>25</v>
      </c>
      <c r="B96" s="55"/>
      <c r="C96" s="55"/>
      <c r="D96" s="55">
        <v>400</v>
      </c>
      <c r="E96" s="55"/>
      <c r="F96" s="55"/>
      <c r="G96" s="5"/>
      <c r="H96" s="5"/>
      <c r="I96" s="56">
        <f>(L96*1000/(400*400*314*3))*1000000</f>
        <v>165.87048832271762</v>
      </c>
      <c r="J96" s="56"/>
      <c r="K96" s="56"/>
      <c r="L96" s="55">
        <v>25</v>
      </c>
      <c r="M96" s="55"/>
      <c r="N96" s="55"/>
      <c r="O96" s="5"/>
      <c r="P96" s="5"/>
    </row>
    <row r="97" spans="1:16" ht="14.25" thickTop="1" thickBot="1" x14ac:dyDescent="0.25">
      <c r="A97" s="55"/>
      <c r="B97" s="55"/>
      <c r="C97" s="55"/>
      <c r="D97" s="55"/>
      <c r="E97" s="55"/>
      <c r="F97" s="55"/>
      <c r="G97" s="5"/>
      <c r="H97" s="5"/>
      <c r="I97" s="56"/>
      <c r="J97" s="56"/>
      <c r="K97" s="56"/>
      <c r="L97" s="55"/>
      <c r="M97" s="55"/>
      <c r="N97" s="55"/>
      <c r="O97" s="5"/>
      <c r="P97" s="5"/>
    </row>
    <row r="98" spans="1:16" ht="14.25" thickTop="1" thickBot="1" x14ac:dyDescent="0.25">
      <c r="A98" s="56">
        <f>IF(D98&gt;D96,H103,(D98*D98*A96)/(D96*D96))</f>
        <v>20.25</v>
      </c>
      <c r="B98" s="56"/>
      <c r="C98" s="56"/>
      <c r="D98" s="55">
        <v>360</v>
      </c>
      <c r="E98" s="55"/>
      <c r="F98" s="55"/>
      <c r="G98" s="5"/>
      <c r="H98" s="5"/>
      <c r="I98" s="55">
        <v>90</v>
      </c>
      <c r="J98" s="55"/>
      <c r="K98" s="55"/>
      <c r="L98" s="56">
        <f>(I98*400*400*314*3)/1000000000</f>
        <v>13.5648</v>
      </c>
      <c r="M98" s="56"/>
      <c r="N98" s="56"/>
      <c r="O98" s="5"/>
      <c r="P98" s="5"/>
    </row>
    <row r="99" spans="1:16" ht="14.25" thickTop="1" thickBot="1" x14ac:dyDescent="0.25">
      <c r="A99" s="56"/>
      <c r="B99" s="56"/>
      <c r="C99" s="56"/>
      <c r="D99" s="55"/>
      <c r="E99" s="55"/>
      <c r="F99" s="55"/>
      <c r="G99" s="5"/>
      <c r="H99" s="5"/>
      <c r="I99" s="55"/>
      <c r="J99" s="55"/>
      <c r="K99" s="55"/>
      <c r="L99" s="56"/>
      <c r="M99" s="56"/>
      <c r="N99" s="56"/>
      <c r="O99" s="5"/>
      <c r="P99" s="5"/>
    </row>
    <row r="100" spans="1:16" ht="13.5" thickTop="1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</row>
    <row r="101" spans="1:16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</row>
    <row r="102" spans="1:16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</row>
    <row r="103" spans="1:16" x14ac:dyDescent="0.2">
      <c r="H103" s="46" t="s">
        <v>57</v>
      </c>
    </row>
  </sheetData>
  <sheetProtection password="CD35" sheet="1" selectLockedCells="1"/>
  <mergeCells count="92">
    <mergeCell ref="N72:N73"/>
    <mergeCell ref="N74:N75"/>
    <mergeCell ref="H74:H75"/>
    <mergeCell ref="I74:I75"/>
    <mergeCell ref="A77:F77"/>
    <mergeCell ref="O69:O70"/>
    <mergeCell ref="O72:O73"/>
    <mergeCell ref="O74:O75"/>
    <mergeCell ref="E69:E70"/>
    <mergeCell ref="F69:F70"/>
    <mergeCell ref="E72:E73"/>
    <mergeCell ref="E74:E75"/>
    <mergeCell ref="A71:B71"/>
    <mergeCell ref="C69:C70"/>
    <mergeCell ref="C72:C73"/>
    <mergeCell ref="C74:C75"/>
    <mergeCell ref="G77:O77"/>
    <mergeCell ref="F74:F75"/>
    <mergeCell ref="M74:M75"/>
    <mergeCell ref="A76:B76"/>
    <mergeCell ref="A72:B73"/>
    <mergeCell ref="A74:B75"/>
    <mergeCell ref="G74:G75"/>
    <mergeCell ref="D72:D73"/>
    <mergeCell ref="D74:D75"/>
    <mergeCell ref="J74:J75"/>
    <mergeCell ref="K74:K75"/>
    <mergeCell ref="L74:L75"/>
    <mergeCell ref="J72:J73"/>
    <mergeCell ref="K72:K73"/>
    <mergeCell ref="L72:L73"/>
    <mergeCell ref="M72:M73"/>
    <mergeCell ref="F72:F73"/>
    <mergeCell ref="G72:G73"/>
    <mergeCell ref="H72:H73"/>
    <mergeCell ref="I72:I73"/>
    <mergeCell ref="K69:K70"/>
    <mergeCell ref="L69:L70"/>
    <mergeCell ref="D69:D70"/>
    <mergeCell ref="C30:D30"/>
    <mergeCell ref="F30:G30"/>
    <mergeCell ref="F62:N65"/>
    <mergeCell ref="B49:D50"/>
    <mergeCell ref="B51:D52"/>
    <mergeCell ref="M69:M70"/>
    <mergeCell ref="N30:O30"/>
    <mergeCell ref="N69:N70"/>
    <mergeCell ref="G69:G70"/>
    <mergeCell ref="H69:H70"/>
    <mergeCell ref="I69:I70"/>
    <mergeCell ref="J69:J70"/>
    <mergeCell ref="E36:O39"/>
    <mergeCell ref="M55:O56"/>
    <mergeCell ref="M57:O58"/>
    <mergeCell ref="G55:J56"/>
    <mergeCell ref="G57:J58"/>
    <mergeCell ref="B55:E56"/>
    <mergeCell ref="B57:E58"/>
    <mergeCell ref="C28:D28"/>
    <mergeCell ref="F28:G28"/>
    <mergeCell ref="N28:O28"/>
    <mergeCell ref="J44:J45"/>
    <mergeCell ref="K44:L45"/>
    <mergeCell ref="E44:E45"/>
    <mergeCell ref="F29:G29"/>
    <mergeCell ref="F2:M5"/>
    <mergeCell ref="M49:O50"/>
    <mergeCell ref="M51:O52"/>
    <mergeCell ref="G49:J50"/>
    <mergeCell ref="G51:J52"/>
    <mergeCell ref="F31:G31"/>
    <mergeCell ref="F32:G32"/>
    <mergeCell ref="N29:O29"/>
    <mergeCell ref="F44:G45"/>
    <mergeCell ref="F26:H27"/>
    <mergeCell ref="J26:K27"/>
    <mergeCell ref="M26:O27"/>
    <mergeCell ref="L96:N97"/>
    <mergeCell ref="I98:K99"/>
    <mergeCell ref="L98:N99"/>
    <mergeCell ref="F83:N86"/>
    <mergeCell ref="I91:N93"/>
    <mergeCell ref="I94:K95"/>
    <mergeCell ref="L94:N95"/>
    <mergeCell ref="A91:F93"/>
    <mergeCell ref="D94:F95"/>
    <mergeCell ref="A94:C95"/>
    <mergeCell ref="A96:C97"/>
    <mergeCell ref="D96:F97"/>
    <mergeCell ref="D98:F99"/>
    <mergeCell ref="A98:C99"/>
    <mergeCell ref="I96:K97"/>
  </mergeCells>
  <phoneticPr fontId="7" type="noConversion"/>
  <hyperlinks>
    <hyperlink ref="H6" r:id="rId1"/>
  </hyperlinks>
  <pageMargins left="0.75" right="0.75" top="1" bottom="1" header="0.5" footer="0.5"/>
  <pageSetup orientation="portrait" r:id="rId2"/>
  <headerFooter alignWithMargins="0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محاسبات بانک در سطح فشار ضعیف</vt:lpstr>
    </vt:vector>
  </TitlesOfParts>
  <Company>L-R corp.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Roozbeh</dc:creator>
  <cp:lastModifiedBy>Simin Ansari</cp:lastModifiedBy>
  <dcterms:created xsi:type="dcterms:W3CDTF">2005-10-04T05:28:06Z</dcterms:created>
  <dcterms:modified xsi:type="dcterms:W3CDTF">2022-01-12T11:00:02Z</dcterms:modified>
</cp:coreProperties>
</file>