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rchives\1-Nicsa service site\Website\02-nicsa website\Content -NICSA\download page\"/>
    </mc:Choice>
  </mc:AlternateContent>
  <bookViews>
    <workbookView xWindow="0" yWindow="0" windowWidth="28800" windowHeight="12330"/>
  </bookViews>
  <sheets>
    <sheet name="DG" sheetId="2" r:id="rId1"/>
    <sheet name="cal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5" l="1"/>
  <c r="R22" i="5" s="1"/>
  <c r="U21" i="2" s="1"/>
  <c r="S22" i="5" l="1"/>
  <c r="V21" i="2" s="1"/>
  <c r="K15" i="5"/>
  <c r="L15" i="5"/>
  <c r="M15" i="5"/>
  <c r="N15" i="5"/>
  <c r="P15" i="5"/>
  <c r="K16" i="5"/>
  <c r="L16" i="5"/>
  <c r="N16" i="5"/>
  <c r="O16" i="5"/>
  <c r="K17" i="5"/>
  <c r="M17" i="5"/>
  <c r="N17" i="5"/>
  <c r="O17" i="5"/>
  <c r="P17" i="5"/>
  <c r="K18" i="5"/>
  <c r="M18" i="5"/>
  <c r="N18" i="5"/>
  <c r="P18" i="5"/>
  <c r="L14" i="5"/>
  <c r="M14" i="5"/>
  <c r="N14" i="5"/>
  <c r="K14" i="5"/>
  <c r="O22" i="5"/>
  <c r="N22" i="5"/>
  <c r="L22" i="5"/>
  <c r="K22" i="5"/>
  <c r="Q16" i="5" l="1"/>
  <c r="J16" i="5" s="1"/>
  <c r="D27" i="2" s="1"/>
  <c r="Q18" i="5"/>
  <c r="J18" i="5" s="1"/>
  <c r="D29" i="2" s="1"/>
  <c r="K23" i="5"/>
  <c r="M22" i="5" s="1"/>
  <c r="N23" i="5"/>
  <c r="P22" i="5" s="1"/>
  <c r="Q17" i="5"/>
  <c r="J17" i="5" s="1"/>
  <c r="D28" i="2" s="1"/>
  <c r="Q15" i="5"/>
  <c r="J15" i="5" s="1"/>
  <c r="D26" i="2" s="1"/>
  <c r="Q14" i="5"/>
  <c r="J14" i="5" s="1"/>
  <c r="D25" i="2" s="1"/>
  <c r="R16" i="5" l="1"/>
  <c r="R15" i="5"/>
  <c r="R18" i="5"/>
  <c r="R17" i="5"/>
  <c r="R14" i="5"/>
  <c r="V13" i="2"/>
  <c r="V17" i="2"/>
  <c r="R19" i="5" l="1"/>
  <c r="J19" i="5" s="1"/>
  <c r="D30" i="2" s="1"/>
</calcChain>
</file>

<file path=xl/sharedStrings.xml><?xml version="1.0" encoding="utf-8"?>
<sst xmlns="http://schemas.openxmlformats.org/spreadsheetml/2006/main" count="38" uniqueCount="35">
  <si>
    <t>الکترود سیم مسی نصب شده در زیر خاک</t>
  </si>
  <si>
    <t>الکترود تک میله ای</t>
  </si>
  <si>
    <t>الکترود تسمه ای</t>
  </si>
  <si>
    <t>الکترود تسمه ای به شکل حلقه</t>
  </si>
  <si>
    <t>الکترود صفحه دایره ای ، نصب شده در زیر خاک</t>
  </si>
  <si>
    <t>الکترود سیم مسی ، نصب شده در زیر خاک</t>
  </si>
  <si>
    <t xml:space="preserve">الکترود تک میله ای یا یک لوله ای که </t>
  </si>
  <si>
    <r>
      <t xml:space="preserve"> انتهای آن از سطح زمین پایین تر </t>
    </r>
    <r>
      <rPr>
        <sz val="11"/>
        <color theme="1"/>
        <rFont val="Calibri"/>
        <family val="2"/>
        <scheme val="minor"/>
      </rPr>
      <t/>
    </r>
  </si>
  <si>
    <t>قرار گرفته باشد.L&gt;&gt;D/2   T&gt;&gt;L/5</t>
  </si>
  <si>
    <t>R(Ohm)</t>
  </si>
  <si>
    <t>L (m)</t>
  </si>
  <si>
    <t>D(m)</t>
  </si>
  <si>
    <t>T(m)</t>
  </si>
  <si>
    <t>W(m)</t>
  </si>
  <si>
    <t>No.</t>
  </si>
  <si>
    <t xml:space="preserve"> در خط مستقیمL&gt;&gt;D  T&lt;&lt;L/4</t>
  </si>
  <si>
    <t>الکترود تسمه ای ، نصب شده درزیر خاک</t>
  </si>
  <si>
    <t>در خط مستقیم L&gt;&gt;W    T&gt;&gt;L/4</t>
  </si>
  <si>
    <t>D&gt;&gt;W    T&lt;&lt;D/4</t>
  </si>
  <si>
    <t xml:space="preserve"> نصب شده در زیر خاک</t>
  </si>
  <si>
    <t>الکترود صفحه دایره ای یا مربع</t>
  </si>
  <si>
    <t>نصب شده در زیر خاک     T&gt;&gt;D/3</t>
  </si>
  <si>
    <t>ماشین محاسبات مقاومت معادل</t>
  </si>
  <si>
    <t>مقاومت موازی</t>
  </si>
  <si>
    <t>R1</t>
  </si>
  <si>
    <t>R2</t>
  </si>
  <si>
    <t>معادل R</t>
  </si>
  <si>
    <t>مقاومت سری</t>
  </si>
  <si>
    <t>مقاومت معادل کل (اهم)</t>
  </si>
  <si>
    <t>www.nicsaco.com</t>
  </si>
  <si>
    <t>محاسبه قطر سیم براساس سطح مقطع</t>
  </si>
  <si>
    <t>S(mm2)</t>
  </si>
  <si>
    <t>Radius(mm)</t>
  </si>
  <si>
    <t>Diameter(m)</t>
  </si>
  <si>
    <t xml:space="preserve">الکترود سیم چندمفتولی مسی 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</si>
</sst>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mbria"/>
      <family val="1"/>
    </font>
    <font>
      <b/>
      <sz val="12"/>
      <color theme="1" tint="0.249977111117893"/>
      <name val="Cambria"/>
      <family val="1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ndalus"/>
      <family val="1"/>
    </font>
    <font>
      <b/>
      <sz val="14"/>
      <color rgb="FF339966"/>
      <name val="Andalus"/>
      <family val="1"/>
    </font>
    <font>
      <b/>
      <sz val="14"/>
      <color rgb="FF339966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Symbol"/>
      <family val="1"/>
      <charset val="2"/>
    </font>
    <font>
      <sz val="12"/>
      <color theme="0"/>
      <name val="Times New Roman"/>
      <family val="1"/>
    </font>
    <font>
      <sz val="10"/>
      <color theme="0"/>
      <name val="B Yagut"/>
      <charset val="178"/>
    </font>
    <font>
      <sz val="10"/>
      <color theme="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0" fillId="0" borderId="1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8" fillId="0" borderId="0" xfId="0" applyFont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 vertical="center"/>
    </xf>
    <xf numFmtId="4" fontId="0" fillId="0" borderId="13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0" fillId="0" borderId="17" xfId="0" applyNumberForma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4" fontId="0" fillId="0" borderId="19" xfId="0" applyNumberForma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4" fontId="0" fillId="0" borderId="21" xfId="0" applyNumberFormat="1" applyFill="1" applyBorder="1" applyAlignment="1">
      <alignment horizontal="center" vertical="center"/>
    </xf>
    <xf numFmtId="4" fontId="0" fillId="2" borderId="22" xfId="0" applyNumberFormat="1" applyFill="1" applyBorder="1" applyAlignment="1">
      <alignment horizontal="center" vertical="center"/>
    </xf>
    <xf numFmtId="4" fontId="0" fillId="2" borderId="23" xfId="0" applyNumberFormat="1" applyFill="1" applyBorder="1" applyAlignment="1">
      <alignment horizontal="center" vertical="center"/>
    </xf>
    <xf numFmtId="4" fontId="0" fillId="0" borderId="24" xfId="0" applyNumberForma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/>
    </xf>
    <xf numFmtId="0" fontId="0" fillId="3" borderId="16" xfId="0" applyNumberFormat="1" applyFill="1" applyBorder="1" applyAlignment="1">
      <alignment horizontal="center" vertical="center"/>
    </xf>
    <xf numFmtId="0" fontId="0" fillId="3" borderId="15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13" fillId="4" borderId="0" xfId="0" applyFont="1" applyFill="1" applyBorder="1"/>
    <xf numFmtId="0" fontId="13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readingOrder="2"/>
    </xf>
    <xf numFmtId="0" fontId="13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center" vertical="center"/>
    </xf>
    <xf numFmtId="4" fontId="13" fillId="4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 readingOrder="2"/>
    </xf>
    <xf numFmtId="4" fontId="13" fillId="4" borderId="0" xfId="0" applyNumberFormat="1" applyFont="1" applyFill="1" applyBorder="1"/>
    <xf numFmtId="0" fontId="17" fillId="4" borderId="0" xfId="0" applyFont="1" applyFill="1" applyBorder="1" applyAlignment="1">
      <alignment horizontal="justify" vertical="center" wrapText="1" readingOrder="2"/>
    </xf>
    <xf numFmtId="0" fontId="18" fillId="4" borderId="0" xfId="0" applyFont="1" applyFill="1" applyBorder="1" applyAlignment="1">
      <alignment horizontal="left" vertical="center" wrapText="1" readingOrder="2"/>
    </xf>
    <xf numFmtId="0" fontId="18" fillId="4" borderId="0" xfId="0" applyFont="1" applyFill="1" applyBorder="1" applyAlignment="1">
      <alignment vertical="top" wrapText="1"/>
    </xf>
    <xf numFmtId="0" fontId="1" fillId="4" borderId="0" xfId="0" applyFont="1" applyFill="1" applyBorder="1"/>
    <xf numFmtId="4" fontId="0" fillId="0" borderId="25" xfId="0" applyNumberFormat="1" applyFill="1" applyBorder="1" applyAlignment="1">
      <alignment horizontal="center" vertical="center"/>
    </xf>
    <xf numFmtId="4" fontId="0" fillId="0" borderId="26" xfId="0" applyNumberFormat="1" applyFill="1" applyBorder="1" applyAlignment="1">
      <alignment horizontal="center" vertical="center"/>
    </xf>
    <xf numFmtId="4" fontId="0" fillId="0" borderId="27" xfId="0" applyNumberFormat="1" applyFill="1" applyBorder="1" applyAlignment="1">
      <alignment horizontal="center" vertical="center"/>
    </xf>
    <xf numFmtId="4" fontId="0" fillId="0" borderId="23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right" vertical="center" wrapText="1" readingOrder="2"/>
    </xf>
    <xf numFmtId="0" fontId="17" fillId="4" borderId="0" xfId="0" applyFont="1" applyFill="1" applyBorder="1" applyAlignment="1">
      <alignment horizontal="justify" vertical="center" wrapText="1" readingOrder="2"/>
    </xf>
    <xf numFmtId="0" fontId="17" fillId="4" borderId="0" xfId="0" applyFont="1" applyFill="1" applyBorder="1" applyAlignment="1">
      <alignment horizontal="right" vertical="center" wrapText="1" readingOrder="2"/>
    </xf>
    <xf numFmtId="0" fontId="19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9.jpeg"/><Relationship Id="rId3" Type="http://schemas.openxmlformats.org/officeDocument/2006/relationships/image" Target="../media/image9.jpeg"/><Relationship Id="rId7" Type="http://schemas.openxmlformats.org/officeDocument/2006/relationships/image" Target="../media/image13.png"/><Relationship Id="rId12" Type="http://schemas.openxmlformats.org/officeDocument/2006/relationships/image" Target="../media/image18.PN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jpg"/><Relationship Id="rId11" Type="http://schemas.openxmlformats.org/officeDocument/2006/relationships/image" Target="../media/image17.jpg"/><Relationship Id="rId5" Type="http://schemas.openxmlformats.org/officeDocument/2006/relationships/image" Target="../media/image11.PNG"/><Relationship Id="rId15" Type="http://schemas.openxmlformats.org/officeDocument/2006/relationships/image" Target="../media/image2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jpeg"/><Relationship Id="rId14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373233</xdr:colOff>
      <xdr:row>1</xdr:row>
      <xdr:rowOff>198717</xdr:rowOff>
    </xdr:from>
    <xdr:to>
      <xdr:col>21</xdr:col>
      <xdr:colOff>839807</xdr:colOff>
      <xdr:row>6</xdr:row>
      <xdr:rowOff>27267</xdr:rowOff>
    </xdr:to>
    <xdr:pic>
      <xdr:nvPicPr>
        <xdr:cNvPr id="2" name="Picture 1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3658" y="396406"/>
          <a:ext cx="2155913" cy="9607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</xdr:colOff>
      <xdr:row>3</xdr:row>
      <xdr:rowOff>34925</xdr:rowOff>
    </xdr:from>
    <xdr:to>
      <xdr:col>3</xdr:col>
      <xdr:colOff>165432</xdr:colOff>
      <xdr:row>3</xdr:row>
      <xdr:rowOff>208860</xdr:rowOff>
    </xdr:to>
    <xdr:pic>
      <xdr:nvPicPr>
        <xdr:cNvPr id="3" name="Picture 2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50" y="695325"/>
          <a:ext cx="2495882" cy="173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1349375</xdr:colOff>
      <xdr:row>3</xdr:row>
      <xdr:rowOff>241300</xdr:rowOff>
    </xdr:from>
    <xdr:to>
      <xdr:col>3</xdr:col>
      <xdr:colOff>112658</xdr:colOff>
      <xdr:row>4</xdr:row>
      <xdr:rowOff>141495</xdr:rowOff>
    </xdr:to>
    <xdr:pic>
      <xdr:nvPicPr>
        <xdr:cNvPr id="4" name="Picture 3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901700"/>
          <a:ext cx="1188983" cy="154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357686</xdr:colOff>
      <xdr:row>22</xdr:row>
      <xdr:rowOff>121026</xdr:rowOff>
    </xdr:from>
    <xdr:to>
      <xdr:col>16</xdr:col>
      <xdr:colOff>52339</xdr:colOff>
      <xdr:row>30</xdr:row>
      <xdr:rowOff>106913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1436" y="5029317"/>
          <a:ext cx="2659066" cy="1852009"/>
        </a:xfrm>
        <a:prstGeom prst="rect">
          <a:avLst/>
        </a:prstGeom>
      </xdr:spPr>
    </xdr:pic>
    <xdr:clientData/>
  </xdr:twoCellAnchor>
  <xdr:twoCellAnchor editAs="oneCell">
    <xdr:from>
      <xdr:col>2</xdr:col>
      <xdr:colOff>604558</xdr:colOff>
      <xdr:row>11</xdr:row>
      <xdr:rowOff>186018</xdr:rowOff>
    </xdr:from>
    <xdr:to>
      <xdr:col>2</xdr:col>
      <xdr:colOff>2012793</xdr:colOff>
      <xdr:row>16</xdr:row>
      <xdr:rowOff>125506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583" y="2576793"/>
          <a:ext cx="1408235" cy="1082488"/>
        </a:xfrm>
        <a:prstGeom prst="rect">
          <a:avLst/>
        </a:prstGeom>
      </xdr:spPr>
    </xdr:pic>
    <xdr:clientData/>
  </xdr:twoCellAnchor>
  <xdr:twoCellAnchor editAs="oneCell">
    <xdr:from>
      <xdr:col>2</xdr:col>
      <xdr:colOff>392206</xdr:colOff>
      <xdr:row>7</xdr:row>
      <xdr:rowOff>145675</xdr:rowOff>
    </xdr:from>
    <xdr:to>
      <xdr:col>2</xdr:col>
      <xdr:colOff>2056789</xdr:colOff>
      <xdr:row>11</xdr:row>
      <xdr:rowOff>9719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650" y="1710496"/>
          <a:ext cx="1664583" cy="7387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571500</xdr:colOff>
          <xdr:row>20</xdr:row>
          <xdr:rowOff>66675</xdr:rowOff>
        </xdr:from>
        <xdr:to>
          <xdr:col>2</xdr:col>
          <xdr:colOff>1666875</xdr:colOff>
          <xdr:row>22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64314</xdr:colOff>
      <xdr:row>7</xdr:row>
      <xdr:rowOff>175886</xdr:rowOff>
    </xdr:from>
    <xdr:to>
      <xdr:col>5</xdr:col>
      <xdr:colOff>484119</xdr:colOff>
      <xdr:row>11</xdr:row>
      <xdr:rowOff>28575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4214" y="1718936"/>
          <a:ext cx="1639005" cy="709939"/>
        </a:xfrm>
        <a:prstGeom prst="rect">
          <a:avLst/>
        </a:prstGeom>
      </xdr:spPr>
    </xdr:pic>
    <xdr:clientData/>
  </xdr:twoCellAnchor>
  <xdr:twoCellAnchor editAs="oneCell">
    <xdr:from>
      <xdr:col>3</xdr:col>
      <xdr:colOff>204509</xdr:colOff>
      <xdr:row>11</xdr:row>
      <xdr:rowOff>181535</xdr:rowOff>
    </xdr:from>
    <xdr:to>
      <xdr:col>5</xdr:col>
      <xdr:colOff>289113</xdr:colOff>
      <xdr:row>16</xdr:row>
      <xdr:rowOff>228505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409" y="2572310"/>
          <a:ext cx="1303804" cy="11899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20</xdr:row>
          <xdr:rowOff>114300</xdr:rowOff>
        </xdr:from>
        <xdr:to>
          <xdr:col>6</xdr:col>
          <xdr:colOff>38100</xdr:colOff>
          <xdr:row>22</xdr:row>
          <xdr:rowOff>38100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23</xdr:row>
          <xdr:rowOff>9525</xdr:rowOff>
        </xdr:from>
        <xdr:to>
          <xdr:col>4</xdr:col>
          <xdr:colOff>552450</xdr:colOff>
          <xdr:row>23</xdr:row>
          <xdr:rowOff>209550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156883</xdr:colOff>
      <xdr:row>7</xdr:row>
      <xdr:rowOff>179294</xdr:rowOff>
    </xdr:from>
    <xdr:to>
      <xdr:col>9</xdr:col>
      <xdr:colOff>206749</xdr:colOff>
      <xdr:row>11</xdr:row>
      <xdr:rowOff>24093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2" y="1714500"/>
          <a:ext cx="1792941" cy="694765"/>
        </a:xfrm>
        <a:prstGeom prst="rect">
          <a:avLst/>
        </a:prstGeom>
      </xdr:spPr>
    </xdr:pic>
    <xdr:clientData/>
  </xdr:twoCellAnchor>
  <xdr:twoCellAnchor editAs="oneCell">
    <xdr:from>
      <xdr:col>6</xdr:col>
      <xdr:colOff>173130</xdr:colOff>
      <xdr:row>11</xdr:row>
      <xdr:rowOff>159123</xdr:rowOff>
    </xdr:from>
    <xdr:to>
      <xdr:col>8</xdr:col>
      <xdr:colOff>573398</xdr:colOff>
      <xdr:row>17</xdr:row>
      <xdr:rowOff>1121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780" y="2549898"/>
          <a:ext cx="1562318" cy="12326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20</xdr:row>
          <xdr:rowOff>38100</xdr:rowOff>
        </xdr:from>
        <xdr:to>
          <xdr:col>9</xdr:col>
          <xdr:colOff>228600</xdr:colOff>
          <xdr:row>21</xdr:row>
          <xdr:rowOff>219075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7</xdr:row>
      <xdr:rowOff>190500</xdr:rowOff>
    </xdr:from>
    <xdr:to>
      <xdr:col>13</xdr:col>
      <xdr:colOff>219075</xdr:colOff>
      <xdr:row>11</xdr:row>
      <xdr:rowOff>123825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1733550"/>
          <a:ext cx="1724025" cy="7905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</xdr:row>
      <xdr:rowOff>152400</xdr:rowOff>
    </xdr:from>
    <xdr:to>
      <xdr:col>13</xdr:col>
      <xdr:colOff>9736</xdr:colOff>
      <xdr:row>16</xdr:row>
      <xdr:rowOff>200025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2543175"/>
          <a:ext cx="1514686" cy="11906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20</xdr:row>
          <xdr:rowOff>19050</xdr:rowOff>
        </xdr:from>
        <xdr:to>
          <xdr:col>12</xdr:col>
          <xdr:colOff>285750</xdr:colOff>
          <xdr:row>21</xdr:row>
          <xdr:rowOff>219075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457201</xdr:colOff>
      <xdr:row>7</xdr:row>
      <xdr:rowOff>85726</xdr:rowOff>
    </xdr:from>
    <xdr:to>
      <xdr:col>16</xdr:col>
      <xdr:colOff>123825</xdr:colOff>
      <xdr:row>11</xdr:row>
      <xdr:rowOff>104774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6" y="1628776"/>
          <a:ext cx="1123949" cy="876298"/>
        </a:xfrm>
        <a:prstGeom prst="rect">
          <a:avLst/>
        </a:prstGeom>
      </xdr:spPr>
    </xdr:pic>
    <xdr:clientData/>
  </xdr:twoCellAnchor>
  <xdr:twoCellAnchor editAs="oneCell">
    <xdr:from>
      <xdr:col>13</xdr:col>
      <xdr:colOff>257175</xdr:colOff>
      <xdr:row>11</xdr:row>
      <xdr:rowOff>142875</xdr:rowOff>
    </xdr:from>
    <xdr:to>
      <xdr:col>17</xdr:col>
      <xdr:colOff>28808</xdr:colOff>
      <xdr:row>16</xdr:row>
      <xdr:rowOff>209550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2543175"/>
          <a:ext cx="1667108" cy="12096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104775</xdr:colOff>
          <xdr:row>20</xdr:row>
          <xdr:rowOff>19050</xdr:rowOff>
        </xdr:from>
        <xdr:to>
          <xdr:col>17</xdr:col>
          <xdr:colOff>104775</xdr:colOff>
          <xdr:row>22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483874</xdr:colOff>
      <xdr:row>2</xdr:row>
      <xdr:rowOff>29114</xdr:rowOff>
    </xdr:from>
    <xdr:to>
      <xdr:col>16</xdr:col>
      <xdr:colOff>301355</xdr:colOff>
      <xdr:row>4</xdr:row>
      <xdr:rowOff>188703</xdr:rowOff>
    </xdr:to>
    <xdr:pic>
      <xdr:nvPicPr>
        <xdr:cNvPr id="22" name="Picture 21" descr="C:\Users\m.asghasem\Desktop\Capture.PNG"/>
        <xdr:cNvPicPr/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1252" y="458901"/>
          <a:ext cx="6264280" cy="6474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te%20nicsa\LECTURE\earth\EarthA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cal"/>
    </sheetNames>
    <sheetDataSet>
      <sheetData sheetId="0">
        <row r="13">
          <cell r="T13">
            <v>0</v>
          </cell>
          <cell r="U13">
            <v>0</v>
          </cell>
        </row>
        <row r="17">
          <cell r="T17">
            <v>0</v>
          </cell>
          <cell r="U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wmf"/><Relationship Id="rId13" Type="http://schemas.openxmlformats.org/officeDocument/2006/relationships/oleObject" Target="../embeddings/oleObject5.bin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12" Type="http://schemas.openxmlformats.org/officeDocument/2006/relationships/image" Target="../media/image4.wmf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wmf"/><Relationship Id="rId1" Type="http://schemas.openxmlformats.org/officeDocument/2006/relationships/hyperlink" Target="http://www.nicsaco.com/" TargetMode="External"/><Relationship Id="rId6" Type="http://schemas.openxmlformats.org/officeDocument/2006/relationships/image" Target="../media/image1.wmf"/><Relationship Id="rId11" Type="http://schemas.openxmlformats.org/officeDocument/2006/relationships/oleObject" Target="../embeddings/oleObject4.bin"/><Relationship Id="rId5" Type="http://schemas.openxmlformats.org/officeDocument/2006/relationships/oleObject" Target="../embeddings/oleObject1.bin"/><Relationship Id="rId15" Type="http://schemas.openxmlformats.org/officeDocument/2006/relationships/oleObject" Target="../embeddings/oleObject6.bin"/><Relationship Id="rId10" Type="http://schemas.openxmlformats.org/officeDocument/2006/relationships/image" Target="../media/image3.wmf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Relationship Id="rId14" Type="http://schemas.openxmlformats.org/officeDocument/2006/relationships/image" Target="../media/image5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4"/>
  <sheetViews>
    <sheetView tabSelected="1" zoomScale="98" zoomScaleNormal="98" workbookViewId="0">
      <selection activeCell="E25" sqref="E25:H25"/>
    </sheetView>
  </sheetViews>
  <sheetFormatPr defaultRowHeight="18" customHeight="1" x14ac:dyDescent="0.25"/>
  <cols>
    <col min="1" max="1" width="4.7109375" style="1" customWidth="1"/>
    <col min="2" max="2" width="4" style="1" customWidth="1"/>
    <col min="3" max="3" width="36.42578125" style="1" bestFit="1" customWidth="1"/>
    <col min="4" max="4" width="9.5703125" style="1" bestFit="1" customWidth="1"/>
    <col min="5" max="8" width="8.7109375" style="1" customWidth="1"/>
    <col min="9" max="10" width="8.7109375" style="20" customWidth="1"/>
    <col min="11" max="11" width="6.7109375" style="20" customWidth="1"/>
    <col min="12" max="12" width="9.5703125" style="20" bestFit="1" customWidth="1"/>
    <col min="13" max="13" width="6.28515625" style="20" bestFit="1" customWidth="1"/>
    <col min="14" max="14" width="8.42578125" style="20" bestFit="1" customWidth="1"/>
    <col min="15" max="15" width="7.7109375" style="20" bestFit="1" customWidth="1"/>
    <col min="16" max="16" width="5.7109375" style="20" customWidth="1"/>
    <col min="17" max="17" width="6.5703125" style="20" bestFit="1" customWidth="1"/>
    <col min="18" max="18" width="4.28515625" style="1" customWidth="1"/>
    <col min="19" max="19" width="4.7109375" style="1" customWidth="1"/>
    <col min="20" max="22" width="12.7109375" style="1" customWidth="1"/>
    <col min="23" max="24" width="5.7109375" style="1" customWidth="1"/>
    <col min="25" max="26" width="9.140625" style="1"/>
    <col min="27" max="27" width="5.28515625" style="3" bestFit="1" customWidth="1"/>
    <col min="28" max="28" width="25.140625" style="3" bestFit="1" customWidth="1"/>
    <col min="29" max="29" width="16" style="1" bestFit="1" customWidth="1"/>
    <col min="30" max="16384" width="9.140625" style="1"/>
  </cols>
  <sheetData>
    <row r="1" spans="1:31" ht="15.75" thickBot="1" x14ac:dyDescent="0.3">
      <c r="A1" s="2"/>
      <c r="B1" s="2"/>
      <c r="C1" s="2"/>
      <c r="D1" s="2"/>
      <c r="E1" s="2"/>
      <c r="F1" s="2"/>
      <c r="G1" s="2"/>
      <c r="H1" s="2"/>
      <c r="I1" s="13"/>
      <c r="J1" s="13"/>
      <c r="K1" s="13"/>
      <c r="L1" s="13"/>
      <c r="M1" s="13"/>
      <c r="N1" s="13"/>
      <c r="O1" s="13"/>
      <c r="P1" s="13"/>
      <c r="Q1" s="13"/>
      <c r="R1" s="2"/>
      <c r="S1" s="2"/>
      <c r="T1" s="2"/>
      <c r="U1" s="2"/>
      <c r="V1" s="2"/>
    </row>
    <row r="2" spans="1:31" ht="18" customHeight="1" x14ac:dyDescent="0.25">
      <c r="A2" s="2"/>
      <c r="B2" s="4"/>
      <c r="C2" s="5"/>
      <c r="D2" s="5"/>
      <c r="E2" s="5"/>
      <c r="F2" s="5"/>
      <c r="G2" s="5"/>
      <c r="H2" s="5"/>
      <c r="I2" s="14"/>
      <c r="J2" s="14"/>
      <c r="K2" s="14"/>
      <c r="L2" s="14"/>
      <c r="M2" s="14"/>
      <c r="N2" s="14"/>
      <c r="O2" s="14"/>
      <c r="P2" s="14"/>
      <c r="Q2" s="14"/>
      <c r="R2" s="5"/>
      <c r="S2" s="5"/>
      <c r="T2" s="5"/>
      <c r="U2" s="5"/>
      <c r="V2" s="5"/>
      <c r="W2" s="6"/>
    </row>
    <row r="3" spans="1:31" ht="18" customHeight="1" x14ac:dyDescent="0.25">
      <c r="A3" s="2"/>
      <c r="B3" s="7"/>
      <c r="C3" s="2"/>
      <c r="D3" s="2"/>
      <c r="E3" s="2"/>
      <c r="F3" s="2"/>
      <c r="G3" s="2"/>
      <c r="H3" s="2"/>
      <c r="I3" s="13"/>
      <c r="J3" s="13"/>
      <c r="K3" s="13"/>
      <c r="L3" s="13"/>
      <c r="M3" s="13"/>
      <c r="N3" s="13"/>
      <c r="O3" s="13"/>
      <c r="P3" s="13"/>
      <c r="Q3" s="13"/>
      <c r="R3" s="2"/>
      <c r="S3" s="2"/>
      <c r="T3" s="2"/>
      <c r="U3" s="2"/>
      <c r="V3" s="2"/>
      <c r="W3" s="8"/>
    </row>
    <row r="4" spans="1:31" ht="20.25" x14ac:dyDescent="0.25">
      <c r="A4" s="2"/>
      <c r="B4" s="7"/>
      <c r="C4" s="2"/>
      <c r="D4" s="2"/>
      <c r="E4" s="2"/>
      <c r="F4" s="2"/>
      <c r="G4" s="2"/>
      <c r="H4" s="2"/>
      <c r="I4" s="13"/>
      <c r="J4" s="13"/>
      <c r="K4" s="13"/>
      <c r="L4" s="13"/>
      <c r="M4" s="13"/>
      <c r="N4" s="13"/>
      <c r="O4" s="13"/>
      <c r="P4" s="15"/>
      <c r="Q4" s="15"/>
      <c r="R4" s="2"/>
      <c r="S4" s="2"/>
      <c r="T4" s="2"/>
      <c r="U4" s="2"/>
      <c r="V4" s="2"/>
      <c r="W4" s="8"/>
    </row>
    <row r="5" spans="1:31" ht="15.75" x14ac:dyDescent="0.25">
      <c r="A5" s="2"/>
      <c r="B5" s="7"/>
      <c r="C5" s="2"/>
      <c r="D5" s="2"/>
      <c r="E5" s="2"/>
      <c r="F5" s="2"/>
      <c r="G5" s="2"/>
      <c r="H5" s="2"/>
      <c r="I5" s="13"/>
      <c r="J5" s="13"/>
      <c r="K5" s="13"/>
      <c r="L5" s="13"/>
      <c r="M5" s="13"/>
      <c r="N5" s="13"/>
      <c r="O5" s="13"/>
      <c r="P5" s="13"/>
      <c r="Q5" s="16"/>
      <c r="R5" s="2"/>
      <c r="S5" s="2"/>
      <c r="T5" s="2"/>
      <c r="U5" s="2"/>
      <c r="V5" s="2"/>
      <c r="W5" s="8"/>
    </row>
    <row r="6" spans="1:31" ht="18" customHeight="1" x14ac:dyDescent="0.25">
      <c r="A6" s="2"/>
      <c r="B6" s="7"/>
      <c r="C6" s="2"/>
      <c r="D6" s="2"/>
      <c r="E6" s="2"/>
      <c r="F6" s="2"/>
      <c r="G6" s="49"/>
      <c r="I6" s="53"/>
      <c r="J6" s="50"/>
      <c r="K6" s="51" t="s">
        <v>29</v>
      </c>
      <c r="L6" s="52"/>
      <c r="M6" s="54"/>
      <c r="N6" s="13"/>
      <c r="O6" s="13"/>
      <c r="P6" s="13"/>
      <c r="Q6" s="13"/>
      <c r="R6" s="2"/>
      <c r="S6" s="2"/>
      <c r="T6" s="2"/>
      <c r="U6" s="2"/>
      <c r="V6" s="2"/>
      <c r="W6" s="8"/>
    </row>
    <row r="7" spans="1:31" ht="15.75" customHeight="1" thickBot="1" x14ac:dyDescent="0.3">
      <c r="A7" s="2"/>
      <c r="B7" s="9"/>
      <c r="C7" s="10"/>
      <c r="D7" s="10"/>
      <c r="E7" s="10"/>
      <c r="F7" s="10"/>
      <c r="G7" s="10"/>
      <c r="H7" s="10"/>
      <c r="I7" s="17"/>
      <c r="J7" s="25"/>
      <c r="K7" s="25"/>
      <c r="L7" s="25"/>
      <c r="M7" s="17"/>
      <c r="N7" s="17"/>
      <c r="O7" s="17"/>
      <c r="P7" s="17"/>
      <c r="Q7" s="17"/>
      <c r="R7" s="2"/>
      <c r="S7" s="2"/>
      <c r="T7" s="2"/>
      <c r="U7" s="2"/>
      <c r="V7" s="2"/>
      <c r="W7" s="8"/>
    </row>
    <row r="8" spans="1:31" ht="15.75" customHeight="1" x14ac:dyDescent="0.25">
      <c r="A8" s="2"/>
      <c r="B8" s="4"/>
      <c r="C8" s="5"/>
      <c r="D8" s="5"/>
      <c r="E8" s="5"/>
      <c r="F8" s="5"/>
      <c r="G8" s="5"/>
      <c r="H8" s="5"/>
      <c r="I8" s="14"/>
      <c r="J8" s="24"/>
      <c r="K8" s="24"/>
      <c r="L8" s="24"/>
      <c r="M8" s="14"/>
      <c r="N8" s="14"/>
      <c r="O8" s="14"/>
      <c r="P8" s="14"/>
      <c r="Q8" s="14"/>
      <c r="R8" s="5"/>
      <c r="S8" s="4"/>
      <c r="T8" s="5"/>
      <c r="U8" s="5"/>
      <c r="V8" s="5"/>
      <c r="W8" s="6"/>
    </row>
    <row r="9" spans="1:31" ht="15.75" x14ac:dyDescent="0.25">
      <c r="A9" s="2"/>
      <c r="B9" s="7"/>
      <c r="C9" s="2"/>
      <c r="D9" s="2"/>
      <c r="E9" s="2"/>
      <c r="F9" s="2"/>
      <c r="G9" s="2"/>
      <c r="H9" s="2"/>
      <c r="I9" s="18"/>
      <c r="J9" s="13"/>
      <c r="K9" s="13"/>
      <c r="L9" s="13"/>
      <c r="M9" s="13"/>
      <c r="N9" s="13"/>
      <c r="O9" s="13"/>
      <c r="P9" s="13"/>
      <c r="Q9" s="13"/>
      <c r="R9" s="2"/>
      <c r="S9" s="28"/>
      <c r="T9" s="26"/>
      <c r="U9" s="32" t="s">
        <v>22</v>
      </c>
      <c r="W9" s="8"/>
    </row>
    <row r="10" spans="1:31" ht="18" customHeight="1" thickBot="1" x14ac:dyDescent="0.3">
      <c r="A10" s="2"/>
      <c r="B10" s="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13"/>
      <c r="S10" s="29"/>
      <c r="W10" s="8"/>
      <c r="Y10" s="13"/>
      <c r="Z10" s="13"/>
      <c r="AA10" s="13"/>
      <c r="AB10" s="19"/>
      <c r="AC10" s="2"/>
      <c r="AD10" s="2"/>
      <c r="AE10" s="2"/>
    </row>
    <row r="11" spans="1:31" ht="18" customHeight="1" x14ac:dyDescent="0.25">
      <c r="A11" s="2"/>
      <c r="B11" s="7"/>
      <c r="C11" s="13"/>
      <c r="D11" s="22"/>
      <c r="E11" s="22"/>
      <c r="F11" s="22"/>
      <c r="G11" s="22"/>
      <c r="H11" s="22"/>
      <c r="I11" s="22"/>
      <c r="J11" s="22"/>
      <c r="K11" s="13"/>
      <c r="L11" s="22"/>
      <c r="M11" s="22"/>
      <c r="N11" s="22"/>
      <c r="O11" s="22"/>
      <c r="P11" s="27"/>
      <c r="Q11" s="22"/>
      <c r="R11" s="13"/>
      <c r="S11" s="29"/>
      <c r="T11" s="38"/>
      <c r="U11" s="39" t="s">
        <v>23</v>
      </c>
      <c r="V11" s="40"/>
      <c r="W11" s="8"/>
      <c r="Y11" s="13"/>
      <c r="Z11" s="13"/>
      <c r="AA11" s="13"/>
      <c r="AB11" s="19"/>
      <c r="AC11" s="2"/>
      <c r="AD11" s="2"/>
      <c r="AE11" s="2"/>
    </row>
    <row r="12" spans="1:31" ht="18" customHeight="1" x14ac:dyDescent="0.25">
      <c r="A12" s="2"/>
      <c r="B12" s="7"/>
      <c r="C12" s="13"/>
      <c r="D12" s="22"/>
      <c r="E12" s="22"/>
      <c r="F12" s="22"/>
      <c r="G12" s="22"/>
      <c r="H12" s="22"/>
      <c r="I12" s="22"/>
      <c r="J12" s="22"/>
      <c r="K12" s="13"/>
      <c r="L12" s="22"/>
      <c r="M12" s="22"/>
      <c r="N12" s="22"/>
      <c r="O12" s="22"/>
      <c r="P12" s="27"/>
      <c r="Q12" s="22"/>
      <c r="R12" s="13"/>
      <c r="S12" s="29"/>
      <c r="T12" s="41" t="s">
        <v>24</v>
      </c>
      <c r="U12" s="21" t="s">
        <v>25</v>
      </c>
      <c r="V12" s="42" t="s">
        <v>26</v>
      </c>
      <c r="W12" s="8"/>
      <c r="Y12" s="13"/>
      <c r="Z12" s="13"/>
      <c r="AA12" s="13"/>
      <c r="AB12" s="19"/>
      <c r="AC12" s="2"/>
      <c r="AD12" s="2"/>
      <c r="AE12" s="2"/>
    </row>
    <row r="13" spans="1:31" ht="18" customHeight="1" thickBot="1" x14ac:dyDescent="0.3">
      <c r="A13" s="2"/>
      <c r="B13" s="7"/>
      <c r="C13" s="13"/>
      <c r="D13" s="22"/>
      <c r="E13" s="22"/>
      <c r="F13" s="22"/>
      <c r="G13" s="22"/>
      <c r="H13" s="27"/>
      <c r="I13" s="22"/>
      <c r="J13" s="22"/>
      <c r="K13" s="13"/>
      <c r="L13" s="22"/>
      <c r="M13" s="22"/>
      <c r="N13" s="22"/>
      <c r="O13" s="22"/>
      <c r="P13" s="27"/>
      <c r="Q13" s="22"/>
      <c r="R13" s="13"/>
      <c r="S13" s="29"/>
      <c r="T13" s="43"/>
      <c r="U13" s="44"/>
      <c r="V13" s="45" t="str">
        <f>cal!M22</f>
        <v xml:space="preserve"> </v>
      </c>
      <c r="W13" s="8"/>
      <c r="AB13" s="11"/>
    </row>
    <row r="14" spans="1:31" ht="18" customHeight="1" thickBot="1" x14ac:dyDescent="0.3">
      <c r="A14" s="2"/>
      <c r="B14" s="7"/>
      <c r="C14" s="13"/>
      <c r="D14" s="22"/>
      <c r="E14" s="22"/>
      <c r="F14" s="22"/>
      <c r="G14" s="22"/>
      <c r="H14" s="27"/>
      <c r="I14" s="22"/>
      <c r="J14" s="22"/>
      <c r="K14" s="30"/>
      <c r="L14" s="22"/>
      <c r="M14" s="22"/>
      <c r="N14" s="22"/>
      <c r="O14" s="22"/>
      <c r="P14" s="27"/>
      <c r="Q14" s="22"/>
      <c r="R14" s="13"/>
      <c r="S14" s="29"/>
      <c r="T14" s="22"/>
      <c r="U14" s="22"/>
      <c r="V14" s="22"/>
      <c r="W14" s="8"/>
    </row>
    <row r="15" spans="1:31" ht="18" customHeight="1" x14ac:dyDescent="0.25">
      <c r="A15" s="2"/>
      <c r="B15" s="7"/>
      <c r="C15" s="13"/>
      <c r="D15" s="22"/>
      <c r="E15" s="22"/>
      <c r="F15" s="22"/>
      <c r="G15" s="22"/>
      <c r="H15" s="27"/>
      <c r="I15" s="22"/>
      <c r="J15" s="22"/>
      <c r="K15" s="13"/>
      <c r="L15" s="22"/>
      <c r="M15" s="22"/>
      <c r="N15" s="22"/>
      <c r="O15" s="22"/>
      <c r="P15" s="27"/>
      <c r="Q15" s="22"/>
      <c r="R15" s="13"/>
      <c r="S15" s="29"/>
      <c r="T15" s="38"/>
      <c r="U15" s="39" t="s">
        <v>27</v>
      </c>
      <c r="V15" s="40"/>
      <c r="W15" s="8"/>
    </row>
    <row r="16" spans="1:31" ht="18" customHeight="1" x14ac:dyDescent="0.25">
      <c r="A16" s="2"/>
      <c r="B16" s="7"/>
      <c r="C16" s="13"/>
      <c r="D16" s="22"/>
      <c r="E16" s="22"/>
      <c r="F16" s="22"/>
      <c r="G16" s="22"/>
      <c r="H16" s="27"/>
      <c r="I16" s="22"/>
      <c r="J16" s="22"/>
      <c r="K16" s="13"/>
      <c r="L16" s="22"/>
      <c r="M16" s="22"/>
      <c r="N16" s="22"/>
      <c r="O16" s="22"/>
      <c r="P16" s="27"/>
      <c r="Q16" s="22"/>
      <c r="R16" s="13"/>
      <c r="S16" s="29"/>
      <c r="T16" s="41" t="s">
        <v>24</v>
      </c>
      <c r="U16" s="21" t="s">
        <v>25</v>
      </c>
      <c r="V16" s="42" t="s">
        <v>26</v>
      </c>
      <c r="W16" s="8"/>
    </row>
    <row r="17" spans="1:28" ht="19.5" customHeight="1" thickBot="1" x14ac:dyDescent="0.3">
      <c r="A17" s="2"/>
      <c r="B17" s="7"/>
      <c r="D17" s="22"/>
      <c r="E17" s="22"/>
      <c r="F17" s="22"/>
      <c r="G17" s="22"/>
      <c r="H17" s="27"/>
      <c r="I17" s="22"/>
      <c r="J17" s="22"/>
      <c r="K17" s="13"/>
      <c r="L17" s="22"/>
      <c r="M17" s="22"/>
      <c r="N17" s="22"/>
      <c r="O17" s="22"/>
      <c r="P17" s="27"/>
      <c r="Q17" s="22"/>
      <c r="R17" s="13"/>
      <c r="S17" s="29"/>
      <c r="T17" s="43"/>
      <c r="U17" s="44"/>
      <c r="V17" s="45" t="str">
        <f>cal!P22</f>
        <v xml:space="preserve"> </v>
      </c>
      <c r="W17" s="8"/>
    </row>
    <row r="18" spans="1:28" ht="15.75" thickBot="1" x14ac:dyDescent="0.3">
      <c r="B18" s="7"/>
      <c r="C18" s="31" t="s">
        <v>5</v>
      </c>
      <c r="D18" s="46"/>
      <c r="E18" s="46"/>
      <c r="F18" s="31" t="s">
        <v>6</v>
      </c>
      <c r="G18" s="46"/>
      <c r="H18" s="47"/>
      <c r="I18" s="46"/>
      <c r="J18" s="48" t="s">
        <v>16</v>
      </c>
      <c r="K18" s="23"/>
      <c r="L18" s="46"/>
      <c r="M18" s="48" t="s">
        <v>34</v>
      </c>
      <c r="N18" s="46"/>
      <c r="O18" s="46"/>
      <c r="P18" s="47"/>
      <c r="Q18" s="48" t="s">
        <v>20</v>
      </c>
      <c r="R18" s="13"/>
      <c r="S18" s="29"/>
      <c r="T18" s="22"/>
      <c r="U18" s="22"/>
      <c r="V18" s="22"/>
      <c r="W18" s="8"/>
    </row>
    <row r="19" spans="1:28" ht="15" x14ac:dyDescent="0.25">
      <c r="B19" s="7"/>
      <c r="C19" s="31" t="s">
        <v>15</v>
      </c>
      <c r="D19" s="46"/>
      <c r="E19" s="46"/>
      <c r="F19" s="31" t="s">
        <v>7</v>
      </c>
      <c r="G19" s="46"/>
      <c r="H19" s="47"/>
      <c r="I19" s="46"/>
      <c r="J19" s="48" t="s">
        <v>17</v>
      </c>
      <c r="K19" s="23"/>
      <c r="L19" s="46"/>
      <c r="M19" s="48" t="s">
        <v>19</v>
      </c>
      <c r="N19" s="46"/>
      <c r="O19" s="46"/>
      <c r="P19" s="47"/>
      <c r="Q19" s="48" t="s">
        <v>21</v>
      </c>
      <c r="R19" s="13"/>
      <c r="S19" s="29"/>
      <c r="T19" s="75"/>
      <c r="U19" s="76" t="s">
        <v>30</v>
      </c>
      <c r="V19" s="77"/>
      <c r="W19" s="8"/>
    </row>
    <row r="20" spans="1:28" ht="15" x14ac:dyDescent="0.25">
      <c r="B20" s="7"/>
      <c r="C20" s="23"/>
      <c r="D20" s="46"/>
      <c r="E20" s="46"/>
      <c r="F20" s="48" t="s">
        <v>8</v>
      </c>
      <c r="G20" s="46"/>
      <c r="H20" s="47"/>
      <c r="I20" s="46"/>
      <c r="J20" s="46"/>
      <c r="K20" s="23"/>
      <c r="L20" s="46"/>
      <c r="M20" s="48" t="s">
        <v>18</v>
      </c>
      <c r="N20" s="46"/>
      <c r="O20" s="46"/>
      <c r="P20" s="47"/>
      <c r="Q20" s="48"/>
      <c r="R20" s="13"/>
      <c r="S20" s="29"/>
      <c r="T20" s="41" t="s">
        <v>31</v>
      </c>
      <c r="U20" s="21" t="s">
        <v>32</v>
      </c>
      <c r="V20" s="42" t="s">
        <v>33</v>
      </c>
      <c r="W20" s="8"/>
    </row>
    <row r="21" spans="1:28" ht="18" customHeight="1" thickBot="1" x14ac:dyDescent="0.3">
      <c r="B21" s="7"/>
      <c r="C21" s="13"/>
      <c r="D21" s="22"/>
      <c r="E21" s="22"/>
      <c r="F21" s="22"/>
      <c r="G21" s="22"/>
      <c r="H21" s="27"/>
      <c r="I21" s="22"/>
      <c r="J21" s="22"/>
      <c r="K21" s="13"/>
      <c r="L21" s="22"/>
      <c r="M21" s="22"/>
      <c r="N21" s="22"/>
      <c r="O21" s="22"/>
      <c r="P21" s="27"/>
      <c r="Q21" s="22"/>
      <c r="R21" s="13"/>
      <c r="S21" s="29"/>
      <c r="T21" s="43">
        <v>16</v>
      </c>
      <c r="U21" s="78">
        <f>cal!R22</f>
        <v>2.2567583341910251</v>
      </c>
      <c r="V21" s="79">
        <f>cal!S22</f>
        <v>4.5135166683820506E-3</v>
      </c>
      <c r="W21" s="8"/>
    </row>
    <row r="22" spans="1:28" ht="18" customHeight="1" x14ac:dyDescent="0.25">
      <c r="B22" s="7"/>
      <c r="E22"/>
      <c r="K22" s="13"/>
      <c r="L22" s="22"/>
      <c r="M22" s="22"/>
      <c r="N22" s="22"/>
      <c r="O22" s="22"/>
      <c r="P22" s="27"/>
      <c r="Q22" s="22"/>
      <c r="R22" s="13"/>
      <c r="S22" s="29"/>
      <c r="T22" s="22"/>
      <c r="U22" s="22"/>
      <c r="V22" s="22"/>
      <c r="W22" s="8"/>
    </row>
    <row r="23" spans="1:28" ht="18" customHeight="1" x14ac:dyDescent="0.25">
      <c r="B23" s="7"/>
      <c r="K23" s="13"/>
      <c r="L23" s="22"/>
      <c r="M23" s="22"/>
      <c r="N23" s="22"/>
      <c r="O23" s="22"/>
      <c r="P23" s="27"/>
      <c r="Q23" s="22"/>
      <c r="R23" s="13"/>
      <c r="S23" s="29"/>
      <c r="T23" s="22"/>
      <c r="U23" s="22"/>
      <c r="V23" s="22"/>
      <c r="W23" s="8"/>
    </row>
    <row r="24" spans="1:28" ht="18" customHeight="1" x14ac:dyDescent="0.25">
      <c r="B24" s="7"/>
      <c r="C24" s="37"/>
      <c r="D24" s="86" t="s">
        <v>9</v>
      </c>
      <c r="E24" s="87"/>
      <c r="F24" s="86" t="s">
        <v>10</v>
      </c>
      <c r="G24" s="86" t="s">
        <v>11</v>
      </c>
      <c r="H24" s="88" t="s">
        <v>12</v>
      </c>
      <c r="I24" s="86" t="s">
        <v>13</v>
      </c>
      <c r="J24" s="86" t="s">
        <v>14</v>
      </c>
      <c r="K24" s="13"/>
      <c r="L24" s="22"/>
      <c r="M24" s="22"/>
      <c r="N24" s="22"/>
      <c r="O24" s="22"/>
      <c r="P24" s="27"/>
      <c r="Q24" s="22"/>
      <c r="R24" s="13"/>
      <c r="S24" s="29"/>
      <c r="T24" s="22"/>
      <c r="U24" s="22"/>
      <c r="V24" s="22"/>
      <c r="W24" s="8"/>
    </row>
    <row r="25" spans="1:28" ht="18" customHeight="1" x14ac:dyDescent="0.25">
      <c r="B25" s="7"/>
      <c r="C25" s="83" t="s">
        <v>0</v>
      </c>
      <c r="D25" s="21" t="str">
        <f>cal!J14</f>
        <v xml:space="preserve"> </v>
      </c>
      <c r="E25" s="55"/>
      <c r="F25" s="55"/>
      <c r="G25" s="55"/>
      <c r="H25" s="55"/>
      <c r="I25" s="56"/>
      <c r="J25" s="57"/>
      <c r="K25" s="13"/>
      <c r="L25" s="22"/>
      <c r="M25" s="22"/>
      <c r="N25" s="22"/>
      <c r="O25" s="22"/>
      <c r="P25" s="27"/>
      <c r="Q25" s="22"/>
      <c r="R25" s="13"/>
      <c r="S25" s="29"/>
      <c r="T25" s="22"/>
      <c r="U25" s="22"/>
      <c r="V25" s="22"/>
      <c r="W25" s="8"/>
    </row>
    <row r="26" spans="1:28" ht="18" customHeight="1" x14ac:dyDescent="0.25">
      <c r="B26" s="7"/>
      <c r="C26" s="83" t="s">
        <v>1</v>
      </c>
      <c r="D26" s="21" t="str">
        <f>cal!J15</f>
        <v xml:space="preserve"> </v>
      </c>
      <c r="E26" s="55"/>
      <c r="F26" s="55"/>
      <c r="G26" s="55"/>
      <c r="H26" s="55"/>
      <c r="I26" s="58"/>
      <c r="J26" s="55"/>
      <c r="K26" s="13"/>
      <c r="L26" s="22"/>
      <c r="M26" s="22"/>
      <c r="N26" s="22"/>
      <c r="O26" s="22"/>
      <c r="P26" s="27"/>
      <c r="Q26" s="22"/>
      <c r="R26" s="13"/>
      <c r="S26" s="29"/>
      <c r="T26" s="22"/>
      <c r="U26" s="22"/>
      <c r="V26" s="22"/>
      <c r="W26" s="8"/>
    </row>
    <row r="27" spans="1:28" ht="18" customHeight="1" x14ac:dyDescent="0.25">
      <c r="B27" s="7"/>
      <c r="C27" s="83" t="s">
        <v>2</v>
      </c>
      <c r="D27" s="21" t="str">
        <f>cal!J16</f>
        <v xml:space="preserve"> </v>
      </c>
      <c r="E27" s="55"/>
      <c r="F27" s="55"/>
      <c r="G27" s="59"/>
      <c r="H27" s="55"/>
      <c r="I27" s="55"/>
      <c r="J27" s="59"/>
      <c r="K27" s="13"/>
      <c r="L27" s="22"/>
      <c r="M27" s="22"/>
      <c r="N27" s="22"/>
      <c r="O27" s="22"/>
      <c r="P27" s="27"/>
      <c r="Q27" s="22"/>
      <c r="R27" s="13"/>
      <c r="S27" s="29"/>
      <c r="T27" s="22"/>
      <c r="U27" s="22"/>
      <c r="V27" s="22"/>
      <c r="W27" s="8"/>
    </row>
    <row r="28" spans="1:28" ht="18" customHeight="1" x14ac:dyDescent="0.25">
      <c r="B28" s="7"/>
      <c r="C28" s="83" t="s">
        <v>3</v>
      </c>
      <c r="D28" s="21" t="str">
        <f>cal!J17</f>
        <v xml:space="preserve"> </v>
      </c>
      <c r="E28" s="55"/>
      <c r="F28" s="60"/>
      <c r="G28" s="55"/>
      <c r="H28" s="55"/>
      <c r="I28" s="55"/>
      <c r="J28" s="55"/>
      <c r="K28" s="13"/>
      <c r="L28" s="22"/>
      <c r="M28" s="22"/>
      <c r="N28" s="22"/>
      <c r="O28" s="22"/>
      <c r="P28" s="27"/>
      <c r="Q28" s="22"/>
      <c r="R28" s="13"/>
      <c r="S28" s="29"/>
      <c r="T28" s="22"/>
      <c r="U28" s="22"/>
      <c r="V28" s="22"/>
      <c r="W28" s="8"/>
    </row>
    <row r="29" spans="1:28" ht="18" customHeight="1" thickBot="1" x14ac:dyDescent="0.3">
      <c r="B29" s="7"/>
      <c r="C29" s="84" t="s">
        <v>4</v>
      </c>
      <c r="D29" s="35" t="str">
        <f>cal!J18</f>
        <v xml:space="preserve"> </v>
      </c>
      <c r="E29" s="55"/>
      <c r="F29" s="58"/>
      <c r="G29" s="55"/>
      <c r="H29" s="55"/>
      <c r="I29" s="59"/>
      <c r="J29" s="55"/>
      <c r="K29" s="13"/>
      <c r="L29" s="22"/>
      <c r="M29" s="22"/>
      <c r="N29" s="22"/>
      <c r="O29" s="22"/>
      <c r="P29" s="27"/>
      <c r="Q29" s="22"/>
      <c r="R29" s="13"/>
      <c r="S29" s="29"/>
      <c r="T29" s="22"/>
      <c r="U29" s="22"/>
      <c r="V29" s="22"/>
      <c r="W29" s="8"/>
      <c r="AA29" s="1"/>
      <c r="AB29" s="1"/>
    </row>
    <row r="30" spans="1:28" ht="18" customHeight="1" thickBot="1" x14ac:dyDescent="0.3">
      <c r="B30" s="7"/>
      <c r="C30" s="85" t="s">
        <v>28</v>
      </c>
      <c r="D30" s="36" t="str">
        <f>cal!J19</f>
        <v xml:space="preserve"> </v>
      </c>
      <c r="E30" s="33"/>
      <c r="F30" s="33"/>
      <c r="G30" s="33"/>
      <c r="H30" s="34"/>
      <c r="I30" s="33"/>
      <c r="J30" s="33"/>
      <c r="K30" s="13"/>
      <c r="L30" s="22"/>
      <c r="M30" s="22"/>
      <c r="N30" s="22"/>
      <c r="O30" s="22"/>
      <c r="P30" s="27"/>
      <c r="Q30" s="22"/>
      <c r="R30" s="13"/>
      <c r="S30" s="29"/>
      <c r="T30" s="22"/>
      <c r="U30" s="27"/>
      <c r="V30" s="22"/>
      <c r="W30" s="8"/>
      <c r="AA30" s="1"/>
      <c r="AB30" s="1"/>
    </row>
    <row r="31" spans="1:28" ht="18" customHeight="1" thickBot="1" x14ac:dyDescent="0.3">
      <c r="B31" s="9"/>
      <c r="C31" s="10"/>
      <c r="D31" s="10"/>
      <c r="E31" s="10"/>
      <c r="F31" s="10"/>
      <c r="G31" s="10"/>
      <c r="H31" s="10"/>
      <c r="I31" s="17"/>
      <c r="J31" s="17"/>
      <c r="K31" s="17"/>
      <c r="L31" s="17"/>
      <c r="M31" s="17"/>
      <c r="N31" s="17"/>
      <c r="O31" s="17"/>
      <c r="P31" s="17"/>
      <c r="Q31" s="17"/>
      <c r="R31" s="10"/>
      <c r="S31" s="9"/>
      <c r="T31" s="10"/>
      <c r="U31" s="10"/>
      <c r="V31" s="10"/>
      <c r="W31" s="12"/>
      <c r="AA31" s="1"/>
      <c r="AB31" s="1"/>
    </row>
    <row r="32" spans="1:28" ht="18" customHeight="1" x14ac:dyDescent="0.25">
      <c r="AA32" s="1"/>
      <c r="AB32" s="1"/>
    </row>
    <row r="33" spans="27:28" ht="18" customHeight="1" x14ac:dyDescent="0.25">
      <c r="AA33" s="1"/>
      <c r="AB33" s="1"/>
    </row>
    <row r="34" spans="27:28" ht="18" customHeight="1" x14ac:dyDescent="0.25">
      <c r="AA34" s="1"/>
      <c r="AB34" s="1"/>
    </row>
  </sheetData>
  <sheetProtection algorithmName="SHA-512" hashValue="h+HInvijGfaK7elB5ryPkwOg3M2dMwyMdv1t9CZoQCLaOe7u1laJURyAaL+/e/p+xCsH9ZC5MsBSmakCWWIwRQ==" saltValue="QEuuYDzc/f+iZL2xM9kdxQ==" spinCount="100000" sheet="1" objects="1" scenarios="1"/>
  <protectedRanges>
    <protectedRange sqref="E25:H26 E27:F27 E28:E29 G28:G29 H27:H29 I27:I28 J28:J29 J26 T21 T17:U17 T13:U13" name="Range3"/>
    <protectedRange sqref="Q5" name="Range1_1"/>
    <protectedRange sqref="E25:H26 E27:E29 F27 G28:H29 H27 I27:I28 J26 J28:J29 T17:U17 T13:U13" name="Range2"/>
  </protectedRanges>
  <hyperlinks>
    <hyperlink ref="K6" r:id="rId1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Equation.3" shapeId="1028" r:id="rId5">
          <objectPr defaultSize="0" autoPict="0" r:id="rId6">
            <anchor moveWithCells="1" sizeWithCells="1">
              <from>
                <xdr:col>2</xdr:col>
                <xdr:colOff>571500</xdr:colOff>
                <xdr:row>20</xdr:row>
                <xdr:rowOff>66675</xdr:rowOff>
              </from>
              <to>
                <xdr:col>2</xdr:col>
                <xdr:colOff>1666875</xdr:colOff>
                <xdr:row>22</xdr:row>
                <xdr:rowOff>19050</xdr:rowOff>
              </to>
            </anchor>
          </objectPr>
        </oleObject>
      </mc:Choice>
      <mc:Fallback>
        <oleObject progId="Equation.3" shapeId="1028" r:id="rId5"/>
      </mc:Fallback>
    </mc:AlternateContent>
    <mc:AlternateContent xmlns:mc="http://schemas.openxmlformats.org/markup-compatibility/2006">
      <mc:Choice Requires="x14">
        <oleObject progId="Equation.3" shapeId="1029" r:id="rId7">
          <objectPr defaultSize="0" autoPict="0" r:id="rId8">
            <anchor moveWithCells="1" sizeWithCells="1">
              <from>
                <xdr:col>3</xdr:col>
                <xdr:colOff>19050</xdr:colOff>
                <xdr:row>20</xdr:row>
                <xdr:rowOff>114300</xdr:rowOff>
              </from>
              <to>
                <xdr:col>6</xdr:col>
                <xdr:colOff>38100</xdr:colOff>
                <xdr:row>22</xdr:row>
                <xdr:rowOff>38100</xdr:rowOff>
              </to>
            </anchor>
          </objectPr>
        </oleObject>
      </mc:Choice>
      <mc:Fallback>
        <oleObject progId="Equation.3" shapeId="1029" r:id="rId7"/>
      </mc:Fallback>
    </mc:AlternateContent>
    <mc:AlternateContent xmlns:mc="http://schemas.openxmlformats.org/markup-compatibility/2006">
      <mc:Choice Requires="x14">
        <oleObject progId="Equation.3" shapeId="1030" r:id="rId9">
          <objectPr defaultSize="0" autoPict="0" r:id="rId10">
            <anchor moveWithCells="1" sizeWithCells="1">
              <from>
                <xdr:col>4</xdr:col>
                <xdr:colOff>47625</xdr:colOff>
                <xdr:row>23</xdr:row>
                <xdr:rowOff>9525</xdr:rowOff>
              </from>
              <to>
                <xdr:col>4</xdr:col>
                <xdr:colOff>552450</xdr:colOff>
                <xdr:row>23</xdr:row>
                <xdr:rowOff>209550</xdr:rowOff>
              </to>
            </anchor>
          </objectPr>
        </oleObject>
      </mc:Choice>
      <mc:Fallback>
        <oleObject progId="Equation.3" shapeId="1030" r:id="rId9"/>
      </mc:Fallback>
    </mc:AlternateContent>
    <mc:AlternateContent xmlns:mc="http://schemas.openxmlformats.org/markup-compatibility/2006">
      <mc:Choice Requires="x14">
        <oleObject progId="Equation.3" shapeId="1031" r:id="rId11">
          <objectPr defaultSize="0" autoPict="0" r:id="rId12">
            <anchor moveWithCells="1" sizeWithCells="1">
              <from>
                <xdr:col>6</xdr:col>
                <xdr:colOff>466725</xdr:colOff>
                <xdr:row>20</xdr:row>
                <xdr:rowOff>38100</xdr:rowOff>
              </from>
              <to>
                <xdr:col>9</xdr:col>
                <xdr:colOff>228600</xdr:colOff>
                <xdr:row>21</xdr:row>
                <xdr:rowOff>219075</xdr:rowOff>
              </to>
            </anchor>
          </objectPr>
        </oleObject>
      </mc:Choice>
      <mc:Fallback>
        <oleObject progId="Equation.3" shapeId="1031" r:id="rId11"/>
      </mc:Fallback>
    </mc:AlternateContent>
    <mc:AlternateContent xmlns:mc="http://schemas.openxmlformats.org/markup-compatibility/2006">
      <mc:Choice Requires="x14">
        <oleObject progId="Equation.3" shapeId="1032" r:id="rId13">
          <objectPr defaultSize="0" autoPict="0" r:id="rId14">
            <anchor moveWithCells="1" sizeWithCells="1">
              <from>
                <xdr:col>10</xdr:col>
                <xdr:colOff>47625</xdr:colOff>
                <xdr:row>20</xdr:row>
                <xdr:rowOff>19050</xdr:rowOff>
              </from>
              <to>
                <xdr:col>12</xdr:col>
                <xdr:colOff>285750</xdr:colOff>
                <xdr:row>21</xdr:row>
                <xdr:rowOff>219075</xdr:rowOff>
              </to>
            </anchor>
          </objectPr>
        </oleObject>
      </mc:Choice>
      <mc:Fallback>
        <oleObject progId="Equation.3" shapeId="1032" r:id="rId13"/>
      </mc:Fallback>
    </mc:AlternateContent>
    <mc:AlternateContent xmlns:mc="http://schemas.openxmlformats.org/markup-compatibility/2006">
      <mc:Choice Requires="x14">
        <oleObject progId="Equation.3" shapeId="1033" r:id="rId15">
          <objectPr defaultSize="0" autoPict="0" r:id="rId16">
            <anchor moveWithCells="1" sizeWithCells="1">
              <from>
                <xdr:col>13</xdr:col>
                <xdr:colOff>104775</xdr:colOff>
                <xdr:row>20</xdr:row>
                <xdr:rowOff>19050</xdr:rowOff>
              </from>
              <to>
                <xdr:col>17</xdr:col>
                <xdr:colOff>104775</xdr:colOff>
                <xdr:row>22</xdr:row>
                <xdr:rowOff>9525</xdr:rowOff>
              </to>
            </anchor>
          </objectPr>
        </oleObject>
      </mc:Choice>
      <mc:Fallback>
        <oleObject progId="Equation.3" shapeId="1033" r:id="rId1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AA1" zoomScale="130" zoomScaleNormal="130" workbookViewId="0">
      <selection activeCell="AC4" sqref="AC4"/>
    </sheetView>
  </sheetViews>
  <sheetFormatPr defaultRowHeight="15" x14ac:dyDescent="0.25"/>
  <cols>
    <col min="1" max="6" width="1.7109375" style="74" hidden="1" customWidth="1"/>
    <col min="7" max="8" width="1.7109375" style="61" hidden="1" customWidth="1"/>
    <col min="9" max="9" width="32.28515625" style="61" hidden="1" customWidth="1"/>
    <col min="10" max="10" width="14.85546875" style="61" hidden="1" customWidth="1"/>
    <col min="11" max="16" width="9.28515625" style="61" hidden="1" customWidth="1"/>
    <col min="17" max="17" width="7" style="61" hidden="1" customWidth="1"/>
    <col min="18" max="18" width="10.5703125" style="61" hidden="1" customWidth="1"/>
    <col min="19" max="19" width="9.28515625" style="61" hidden="1" customWidth="1"/>
    <col min="20" max="26" width="0" style="61" hidden="1" customWidth="1"/>
    <col min="27" max="16384" width="9.140625" style="61"/>
  </cols>
  <sheetData>
    <row r="1" spans="7:21" s="61" customFormat="1" ht="99.95" customHeight="1" x14ac:dyDescent="0.25"/>
    <row r="2" spans="7:21" s="61" customFormat="1" ht="99.95" customHeight="1" x14ac:dyDescent="0.25"/>
    <row r="3" spans="7:21" s="61" customFormat="1" ht="99.95" customHeight="1" x14ac:dyDescent="0.25"/>
    <row r="4" spans="7:21" s="61" customFormat="1" ht="99.95" customHeight="1" x14ac:dyDescent="0.25"/>
    <row r="5" spans="7:21" s="61" customFormat="1" ht="99.95" customHeight="1" x14ac:dyDescent="0.25"/>
    <row r="6" spans="7:21" s="61" customFormat="1" ht="99.95" customHeight="1" x14ac:dyDescent="0.25"/>
    <row r="7" spans="7:21" s="61" customFormat="1" ht="99.95" customHeight="1" x14ac:dyDescent="0.25"/>
    <row r="8" spans="7:21" s="61" customFormat="1" ht="99.95" customHeight="1" x14ac:dyDescent="0.25"/>
    <row r="9" spans="7:21" s="61" customFormat="1" ht="99.95" customHeight="1" x14ac:dyDescent="0.25"/>
    <row r="10" spans="7:21" s="61" customFormat="1" ht="99.95" customHeight="1" x14ac:dyDescent="0.25"/>
    <row r="11" spans="7:21" s="61" customFormat="1" ht="99.95" customHeight="1" x14ac:dyDescent="0.25"/>
    <row r="12" spans="7:21" s="61" customFormat="1" ht="99.95" customHeight="1" x14ac:dyDescent="0.25"/>
    <row r="13" spans="7:21" s="61" customFormat="1" ht="99.95" customHeight="1" x14ac:dyDescent="0.25">
      <c r="G13" s="62"/>
      <c r="H13" s="62"/>
      <c r="I13" s="62"/>
      <c r="J13" s="63"/>
      <c r="K13" s="64"/>
      <c r="L13" s="62"/>
      <c r="M13" s="62"/>
      <c r="N13" s="62"/>
      <c r="O13" s="62"/>
      <c r="P13" s="62"/>
      <c r="Q13" s="65"/>
      <c r="R13" s="66"/>
      <c r="S13" s="66"/>
      <c r="T13" s="66"/>
      <c r="U13" s="66"/>
    </row>
    <row r="14" spans="7:21" s="61" customFormat="1" ht="99.95" customHeight="1" x14ac:dyDescent="0.25">
      <c r="G14" s="62"/>
      <c r="H14" s="62"/>
      <c r="I14" s="67"/>
      <c r="J14" s="62" t="str">
        <f>IF(Q14=0," ",K14/(2*3.14*L14)*LN(L14^2/(M14*N14)))</f>
        <v xml:space="preserve"> </v>
      </c>
      <c r="K14" s="68">
        <f>DG!E25</f>
        <v>0</v>
      </c>
      <c r="L14" s="68">
        <f>DG!F25</f>
        <v>0</v>
      </c>
      <c r="M14" s="68">
        <f>DG!G25</f>
        <v>0</v>
      </c>
      <c r="N14" s="68">
        <f>DG!H25</f>
        <v>0</v>
      </c>
      <c r="O14" s="68"/>
      <c r="P14" s="68"/>
      <c r="Q14" s="69">
        <f>K14*L14*M14*N14</f>
        <v>0</v>
      </c>
      <c r="R14" s="69">
        <f>IF(Q14=0,100000000000000000000,J14)</f>
        <v>1E+20</v>
      </c>
      <c r="S14" s="69"/>
      <c r="T14" s="66"/>
      <c r="U14" s="69"/>
    </row>
    <row r="15" spans="7:21" s="61" customFormat="1" ht="99.95" customHeight="1" x14ac:dyDescent="0.25">
      <c r="G15" s="62"/>
      <c r="H15" s="62"/>
      <c r="I15" s="67"/>
      <c r="J15" s="62" t="str">
        <f>IF(Q15=0," ",K15/(2*3.14*L15)*(LN(2*L15/M15)+0.5*LN((4*N15+L15)/(4*N15-L15)))/P15)</f>
        <v xml:space="preserve"> </v>
      </c>
      <c r="K15" s="68">
        <f>DG!E26</f>
        <v>0</v>
      </c>
      <c r="L15" s="68">
        <f>DG!F26</f>
        <v>0</v>
      </c>
      <c r="M15" s="68">
        <f>DG!G26</f>
        <v>0</v>
      </c>
      <c r="N15" s="68">
        <f>DG!H26</f>
        <v>0</v>
      </c>
      <c r="O15" s="68"/>
      <c r="P15" s="68">
        <f>DG!J26</f>
        <v>0</v>
      </c>
      <c r="Q15" s="69">
        <f>K15*L15*M15*N15*P15</f>
        <v>0</v>
      </c>
      <c r="R15" s="69">
        <f t="shared" ref="R15:R18" si="0">IF(Q15=0,100000000000000000000,J15)</f>
        <v>1E+20</v>
      </c>
      <c r="S15" s="69"/>
      <c r="T15" s="66"/>
      <c r="U15" s="69"/>
    </row>
    <row r="16" spans="7:21" s="61" customFormat="1" ht="99.95" customHeight="1" x14ac:dyDescent="0.25">
      <c r="G16" s="62"/>
      <c r="H16" s="62"/>
      <c r="I16" s="67"/>
      <c r="J16" s="62" t="str">
        <f>IF(Q16=0," ",K16/(2*3.14*L16)*LN(2*L16^2/(O16*N16)))</f>
        <v xml:space="preserve"> </v>
      </c>
      <c r="K16" s="68">
        <f>DG!E27</f>
        <v>0</v>
      </c>
      <c r="L16" s="68">
        <f>DG!F27</f>
        <v>0</v>
      </c>
      <c r="M16" s="68"/>
      <c r="N16" s="68">
        <f>DG!H27</f>
        <v>0</v>
      </c>
      <c r="O16" s="68">
        <f>DG!I27</f>
        <v>0</v>
      </c>
      <c r="P16" s="68"/>
      <c r="Q16" s="69">
        <f>K16*L16*N16*O16</f>
        <v>0</v>
      </c>
      <c r="R16" s="69">
        <f t="shared" si="0"/>
        <v>1E+20</v>
      </c>
      <c r="S16" s="69"/>
      <c r="T16" s="66"/>
      <c r="U16" s="66"/>
    </row>
    <row r="17" spans="7:21" s="61" customFormat="1" ht="99.95" customHeight="1" x14ac:dyDescent="0.25">
      <c r="G17" s="62"/>
      <c r="H17" s="62"/>
      <c r="I17" s="67"/>
      <c r="J17" s="62" t="str">
        <f>IF(Q17=0," ",K17/(2*3.14^2*M17)*LN(8*3.14*M17^2/(O17*N17)))</f>
        <v xml:space="preserve"> </v>
      </c>
      <c r="K17" s="68">
        <f>DG!E28</f>
        <v>0</v>
      </c>
      <c r="L17" s="68"/>
      <c r="M17" s="68">
        <f>DG!G28</f>
        <v>0</v>
      </c>
      <c r="N17" s="68">
        <f>DG!H28</f>
        <v>0</v>
      </c>
      <c r="O17" s="68">
        <f>DG!I28</f>
        <v>0</v>
      </c>
      <c r="P17" s="68">
        <f>DG!J28</f>
        <v>0</v>
      </c>
      <c r="Q17" s="69">
        <f>K17*M17*N17*O17*P17</f>
        <v>0</v>
      </c>
      <c r="R17" s="69">
        <f t="shared" si="0"/>
        <v>1E+20</v>
      </c>
      <c r="S17" s="69"/>
      <c r="T17" s="66"/>
      <c r="U17" s="66"/>
    </row>
    <row r="18" spans="7:21" s="61" customFormat="1" ht="18" x14ac:dyDescent="0.25">
      <c r="G18" s="62"/>
      <c r="H18" s="62"/>
      <c r="I18" s="67"/>
      <c r="J18" s="62" t="str">
        <f>IF(Q18=0," ",K18/(4*M18)*(1+2*ASIN(M18/(16*N18^2+M18^2)^0.5)/3.14)/P18)</f>
        <v xml:space="preserve"> </v>
      </c>
      <c r="K18" s="68">
        <f>DG!E29</f>
        <v>0</v>
      </c>
      <c r="L18" s="68"/>
      <c r="M18" s="68">
        <f>DG!G29</f>
        <v>0</v>
      </c>
      <c r="N18" s="68">
        <f>DG!H29</f>
        <v>0</v>
      </c>
      <c r="O18" s="68"/>
      <c r="P18" s="68">
        <f>DG!J29</f>
        <v>0</v>
      </c>
      <c r="Q18" s="69">
        <f>K18*M18*N18*P18</f>
        <v>0</v>
      </c>
      <c r="R18" s="69">
        <f t="shared" si="0"/>
        <v>1E+20</v>
      </c>
      <c r="S18" s="69"/>
      <c r="T18" s="66"/>
      <c r="U18" s="66"/>
    </row>
    <row r="19" spans="7:21" s="61" customFormat="1" ht="16.5" customHeight="1" x14ac:dyDescent="0.25">
      <c r="G19" s="62"/>
      <c r="H19" s="62"/>
      <c r="J19" s="62" t="str">
        <f>IF(R19&gt;1000000," ",R19)</f>
        <v xml:space="preserve"> </v>
      </c>
      <c r="K19" s="62"/>
      <c r="L19" s="62"/>
      <c r="M19" s="62"/>
      <c r="N19" s="62"/>
      <c r="O19" s="62"/>
      <c r="P19" s="62"/>
      <c r="R19" s="62">
        <f>1/(1/R14+1/R15+1/R16+1/R17+1/R18)</f>
        <v>2E+19</v>
      </c>
      <c r="S19" s="62"/>
      <c r="T19" s="66"/>
      <c r="U19" s="66"/>
    </row>
    <row r="20" spans="7:21" s="61" customFormat="1" ht="15.75" customHeight="1" x14ac:dyDescent="0.25"/>
    <row r="22" spans="7:21" s="61" customFormat="1" ht="16.5" customHeight="1" x14ac:dyDescent="0.25">
      <c r="K22" s="70">
        <f>[1]DG!T13</f>
        <v>0</v>
      </c>
      <c r="L22" s="70">
        <f>[1]DG!U13</f>
        <v>0</v>
      </c>
      <c r="M22" s="61" t="str">
        <f>IF(K23=0," ",K22*L22/(K22+L22))</f>
        <v xml:space="preserve"> </v>
      </c>
      <c r="N22" s="70">
        <f>[1]DG!T17</f>
        <v>0</v>
      </c>
      <c r="O22" s="70">
        <f>[1]DG!U17</f>
        <v>0</v>
      </c>
      <c r="P22" s="61" t="str">
        <f>IF(N23=0," ",(N22+O22))</f>
        <v xml:space="preserve"> </v>
      </c>
      <c r="Q22" s="70">
        <f>DG!T21</f>
        <v>16</v>
      </c>
      <c r="R22" s="61">
        <f>(Q22/PI())^0.5</f>
        <v>2.2567583341910251</v>
      </c>
      <c r="S22" s="61">
        <f>R22*2/1000</f>
        <v>4.5135166683820506E-3</v>
      </c>
    </row>
    <row r="23" spans="7:21" s="61" customFormat="1" x14ac:dyDescent="0.25">
      <c r="K23" s="70">
        <f>K22+L22</f>
        <v>0</v>
      </c>
      <c r="N23" s="70">
        <f>N22+O22</f>
        <v>0</v>
      </c>
    </row>
    <row r="25" spans="7:21" s="61" customFormat="1" ht="18" x14ac:dyDescent="0.25">
      <c r="H25" s="80"/>
      <c r="I25" s="81"/>
      <c r="J25" s="71"/>
      <c r="K25" s="82"/>
      <c r="L25" s="81"/>
    </row>
    <row r="26" spans="7:21" s="61" customFormat="1" ht="15" customHeight="1" x14ac:dyDescent="0.25">
      <c r="H26" s="80"/>
      <c r="I26" s="81"/>
      <c r="J26" s="72"/>
      <c r="K26" s="82"/>
      <c r="L26" s="81"/>
    </row>
    <row r="27" spans="7:21" s="61" customFormat="1" ht="15" customHeight="1" x14ac:dyDescent="0.25">
      <c r="H27" s="80"/>
      <c r="I27" s="81"/>
      <c r="J27" s="73"/>
      <c r="K27" s="82"/>
      <c r="L27" s="81"/>
    </row>
  </sheetData>
  <sheetProtection algorithmName="SHA-512" hashValue="ZO1QtF+P4/gZJJkwWoT43aqKdI6gWaeok4zO9RlCumUGgitnFBGdS1IF344FiR333anueHKRoyK5ZR5xvbz0bg==" saltValue="VTyoj4vGolSG3rpoL3CfnQ==" spinCount="100000" sheet="1" objects="1" scenarios="1"/>
  <protectedRanges>
    <protectedRange sqref="K14:P18" name="Range1_1"/>
  </protectedRanges>
  <mergeCells count="4">
    <mergeCell ref="H25:H27"/>
    <mergeCell ref="I25:I27"/>
    <mergeCell ref="K25:K27"/>
    <mergeCell ref="L25:L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DG</vt:lpstr>
      <vt:lpstr>cal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dcterms:created xsi:type="dcterms:W3CDTF">2021-08-11T12:00:14Z</dcterms:created>
  <dcterms:modified xsi:type="dcterms:W3CDTF">2021-08-24T11:12:11Z</dcterms:modified>
</cp:coreProperties>
</file>