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bookViews>
    <workbookView xWindow="0" yWindow="0" windowWidth="28800" windowHeight="12330" tabRatio="601"/>
  </bookViews>
  <sheets>
    <sheet name="short circuit" sheetId="20" r:id="rId1"/>
    <sheet name="nicsaco" sheetId="18" state="hidden" r:id="rId2"/>
  </sheets>
  <definedNames>
    <definedName name="_xlnm.Print_Area" localSheetId="0">'short circuit'!$B$1:$Q$80</definedName>
  </definedNames>
  <calcPr calcId="162913"/>
</workbook>
</file>

<file path=xl/calcChain.xml><?xml version="1.0" encoding="utf-8"?>
<calcChain xmlns="http://schemas.openxmlformats.org/spreadsheetml/2006/main">
  <c r="L24" i="18" l="1"/>
  <c r="N24" i="18" l="1"/>
  <c r="O24" i="18" s="1"/>
  <c r="D16" i="20"/>
  <c r="D62" i="20"/>
  <c r="D61" i="20"/>
  <c r="D45" i="20"/>
  <c r="D44" i="20"/>
  <c r="D28" i="20"/>
  <c r="D27" i="20"/>
  <c r="D26" i="20"/>
  <c r="B27" i="18" l="1"/>
  <c r="B37" i="18"/>
  <c r="K62" i="20" s="1"/>
  <c r="B7" i="18"/>
  <c r="L8" i="20" s="1"/>
  <c r="B26" i="18"/>
  <c r="K45" i="20" s="1"/>
  <c r="B29" i="18"/>
  <c r="B3" i="18"/>
  <c r="K6" i="20" s="1"/>
  <c r="B6" i="18"/>
  <c r="B16" i="18"/>
  <c r="B18" i="18"/>
  <c r="B28" i="18"/>
  <c r="B38" i="18"/>
  <c r="B40" i="18"/>
  <c r="B2" i="18"/>
  <c r="K8" i="20" s="1"/>
  <c r="B4" i="18"/>
  <c r="B17" i="18"/>
  <c r="B39" i="18"/>
  <c r="B25" i="18"/>
  <c r="B36" i="18"/>
  <c r="J59" i="20" s="1"/>
  <c r="J42" i="20" l="1"/>
  <c r="K26" i="20"/>
  <c r="J57" i="20"/>
  <c r="K60" i="20"/>
  <c r="G37" i="18"/>
  <c r="H38" i="18"/>
  <c r="B9" i="18"/>
  <c r="D18" i="20" s="1"/>
  <c r="D12" i="18"/>
  <c r="D21" i="20" s="1"/>
  <c r="B12" i="18" s="1"/>
  <c r="G7" i="18" s="1"/>
  <c r="K16" i="20"/>
  <c r="K19" i="20"/>
  <c r="B10" i="18"/>
  <c r="D11" i="18"/>
  <c r="D20" i="20" s="1"/>
  <c r="B11" i="18" s="1"/>
  <c r="F6" i="18" s="1"/>
  <c r="F2" i="18"/>
  <c r="J66" i="20"/>
  <c r="B8" i="18"/>
  <c r="J32" i="20" s="1"/>
  <c r="J49" i="20"/>
  <c r="L6" i="20"/>
  <c r="J23" i="20"/>
  <c r="K43" i="20"/>
  <c r="J40" i="20"/>
  <c r="H27" i="18"/>
  <c r="G26" i="18"/>
  <c r="K17" i="20" l="1"/>
  <c r="O18" i="20"/>
  <c r="M18" i="20"/>
  <c r="M61" i="20"/>
  <c r="P61" i="20"/>
  <c r="F25" i="18"/>
  <c r="O41" i="20"/>
  <c r="M41" i="20"/>
  <c r="M15" i="20"/>
  <c r="H8" i="18"/>
  <c r="M44" i="20"/>
  <c r="P44" i="20"/>
  <c r="K14" i="20"/>
  <c r="M7" i="20"/>
  <c r="H4" i="18"/>
  <c r="D15" i="18"/>
  <c r="D25" i="20" s="1"/>
  <c r="B15" i="18" s="1"/>
  <c r="D14" i="18"/>
  <c r="D24" i="20" s="1"/>
  <c r="B14" i="18" s="1"/>
  <c r="D19" i="20"/>
  <c r="O58" i="20"/>
  <c r="M58" i="20"/>
  <c r="F36" i="18"/>
  <c r="J25" i="20" l="1"/>
  <c r="G3" i="18"/>
  <c r="I12" i="20"/>
  <c r="P10" i="20"/>
  <c r="K28" i="20"/>
  <c r="H16" i="18"/>
  <c r="H17" i="18" s="1"/>
  <c r="P30" i="20" s="1"/>
  <c r="P39" i="20" s="1"/>
  <c r="H19" i="18" s="1"/>
  <c r="H28" i="18" s="1"/>
  <c r="P47" i="20" s="1"/>
  <c r="P56" i="20" s="1"/>
  <c r="H30" i="18" s="1"/>
  <c r="H39" i="18" s="1"/>
  <c r="P64" i="20" s="1"/>
  <c r="G15" i="18"/>
  <c r="M21" i="20"/>
  <c r="P21" i="20"/>
  <c r="O7" i="20" l="1"/>
  <c r="L12" i="20"/>
  <c r="G17" i="18"/>
  <c r="F14" i="18"/>
  <c r="O24" i="20"/>
  <c r="M24" i="20"/>
  <c r="P27" i="20"/>
  <c r="M27" i="20"/>
  <c r="O30" i="20" l="1"/>
  <c r="O39" i="20" s="1"/>
  <c r="G19" i="18" s="1"/>
  <c r="G28" i="18" s="1"/>
  <c r="F17" i="18"/>
  <c r="F21" i="18"/>
  <c r="F22" i="18" s="1"/>
  <c r="K36" i="20" s="1"/>
  <c r="K33" i="20" l="1"/>
  <c r="F23" i="18"/>
  <c r="K38" i="20" s="1"/>
  <c r="M31" i="20"/>
  <c r="J34" i="20"/>
  <c r="O47" i="20"/>
  <c r="O56" i="20" s="1"/>
  <c r="G30" i="18" s="1"/>
  <c r="G39" i="18" s="1"/>
  <c r="F28" i="18"/>
  <c r="F32" i="18"/>
  <c r="K50" i="20" l="1"/>
  <c r="F34" i="18"/>
  <c r="K55" i="20" s="1"/>
  <c r="F39" i="18"/>
  <c r="O64" i="20"/>
  <c r="F43" i="18"/>
  <c r="J51" i="20"/>
  <c r="M48" i="20"/>
  <c r="F33" i="18"/>
  <c r="K53" i="20" s="1"/>
  <c r="K67" i="20" l="1"/>
  <c r="F45" i="18"/>
  <c r="K72" i="20" s="1"/>
  <c r="F44" i="18"/>
  <c r="K70" i="20" s="1"/>
  <c r="M65" i="20"/>
  <c r="J68" i="20"/>
</calcChain>
</file>

<file path=xl/sharedStrings.xml><?xml version="1.0" encoding="utf-8"?>
<sst xmlns="http://schemas.openxmlformats.org/spreadsheetml/2006/main" count="232" uniqueCount="109">
  <si>
    <t>A</t>
  </si>
  <si>
    <t>l</t>
  </si>
  <si>
    <t>n</t>
  </si>
  <si>
    <r>
      <t>S</t>
    </r>
    <r>
      <rPr>
        <sz val="8"/>
        <rFont val="Arial"/>
        <family val="2"/>
        <charset val="178"/>
      </rPr>
      <t>T</t>
    </r>
  </si>
  <si>
    <t>V</t>
  </si>
  <si>
    <t>m</t>
  </si>
  <si>
    <t>SUM</t>
  </si>
  <si>
    <t>mm2</t>
  </si>
  <si>
    <t>Grid(Network)</t>
  </si>
  <si>
    <t xml:space="preserve">Referred to low voltage side of Transformer: </t>
  </si>
  <si>
    <t>x           =</t>
  </si>
  <si>
    <t xml:space="preserve">             =</t>
  </si>
  <si>
    <t>Transformers</t>
  </si>
  <si>
    <t xml:space="preserve">            </t>
  </si>
  <si>
    <t>Ukr%</t>
  </si>
  <si>
    <t xml:space="preserve">             =    </t>
  </si>
  <si>
    <t xml:space="preserve">            =</t>
  </si>
  <si>
    <t>for cable</t>
  </si>
  <si>
    <t>for o/ head</t>
  </si>
  <si>
    <t>for Cu</t>
  </si>
  <si>
    <t>for Al</t>
  </si>
  <si>
    <t xml:space="preserve">Max.initial sym.3-phase </t>
  </si>
  <si>
    <t>short circuit current</t>
  </si>
  <si>
    <t>Ip=</t>
  </si>
  <si>
    <t>Remark:</t>
  </si>
  <si>
    <r>
      <t>R(m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)</t>
    </r>
  </si>
  <si>
    <r>
      <t>X(m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)</t>
    </r>
  </si>
  <si>
    <r>
      <t>U</t>
    </r>
    <r>
      <rPr>
        <sz val="8"/>
        <rFont val="Arial"/>
        <family val="2"/>
        <charset val="178"/>
      </rPr>
      <t>R</t>
    </r>
    <r>
      <rPr>
        <sz val="12"/>
        <rFont val="Arial"/>
        <family val="2"/>
        <charset val="178"/>
      </rPr>
      <t>r%</t>
    </r>
  </si>
  <si>
    <r>
      <t>x</t>
    </r>
    <r>
      <rPr>
        <b/>
        <sz val="16"/>
        <rFont val="Arial"/>
        <family val="2"/>
        <charset val="178"/>
      </rPr>
      <t>'</t>
    </r>
    <r>
      <rPr>
        <sz val="10"/>
        <rFont val="Arial"/>
        <family val="2"/>
        <charset val="178"/>
      </rPr>
      <t>=0.08m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/m</t>
    </r>
  </si>
  <si>
    <r>
      <t>x</t>
    </r>
    <r>
      <rPr>
        <b/>
        <sz val="16"/>
        <rFont val="Arial"/>
        <family val="2"/>
        <charset val="178"/>
      </rPr>
      <t>'</t>
    </r>
    <r>
      <rPr>
        <sz val="10"/>
        <rFont val="Arial"/>
        <family val="2"/>
        <charset val="178"/>
      </rPr>
      <t>=0.33m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/m</t>
    </r>
  </si>
  <si>
    <r>
      <t xml:space="preserve">    </t>
    </r>
    <r>
      <rPr>
        <b/>
        <sz val="12"/>
        <rFont val="Symbol"/>
        <family val="1"/>
        <charset val="178"/>
      </rPr>
      <t>r</t>
    </r>
    <r>
      <rPr>
        <b/>
        <sz val="14"/>
        <rFont val="Symbol"/>
        <family val="1"/>
        <charset val="178"/>
      </rPr>
      <t xml:space="preserve"> </t>
    </r>
    <r>
      <rPr>
        <b/>
        <sz val="10"/>
        <rFont val="Arial"/>
        <family val="2"/>
        <charset val="178"/>
      </rPr>
      <t>=</t>
    </r>
    <r>
      <rPr>
        <sz val="10"/>
        <rFont val="Arial"/>
        <family val="2"/>
        <charset val="178"/>
      </rPr>
      <t>56m/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 xml:space="preserve"> mm2</t>
    </r>
  </si>
  <si>
    <r>
      <t xml:space="preserve">    </t>
    </r>
    <r>
      <rPr>
        <b/>
        <sz val="12"/>
        <rFont val="Symbol"/>
        <family val="1"/>
        <charset val="178"/>
      </rPr>
      <t>r</t>
    </r>
    <r>
      <rPr>
        <b/>
        <sz val="14"/>
        <rFont val="Symbol"/>
        <family val="1"/>
        <charset val="178"/>
      </rPr>
      <t xml:space="preserve"> </t>
    </r>
    <r>
      <rPr>
        <b/>
        <sz val="10"/>
        <rFont val="Arial"/>
        <family val="2"/>
        <charset val="178"/>
      </rPr>
      <t>=</t>
    </r>
    <r>
      <rPr>
        <sz val="10"/>
        <rFont val="Arial"/>
        <family val="2"/>
        <charset val="178"/>
      </rPr>
      <t>35m/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 xml:space="preserve"> mm2</t>
    </r>
  </si>
  <si>
    <r>
      <t>m</t>
    </r>
    <r>
      <rPr>
        <sz val="10"/>
        <rFont val="Symbol"/>
        <family val="1"/>
        <charset val="2"/>
      </rPr>
      <t>W</t>
    </r>
  </si>
  <si>
    <t>KV</t>
  </si>
  <si>
    <t>network power short circuit</t>
  </si>
  <si>
    <t>MVA</t>
  </si>
  <si>
    <t>Rated HV</t>
  </si>
  <si>
    <t>Rated LV</t>
  </si>
  <si>
    <t>Transformer rated power</t>
  </si>
  <si>
    <t>uk%</t>
  </si>
  <si>
    <t>ur%</t>
  </si>
  <si>
    <t>Cable size</t>
  </si>
  <si>
    <t>no of core per phase</t>
  </si>
  <si>
    <t>leghnt</t>
  </si>
  <si>
    <t>KA</t>
  </si>
  <si>
    <t xml:space="preserve"> 0.1XG</t>
  </si>
  <si>
    <r>
      <t xml:space="preserve">1.1( </t>
    </r>
    <r>
      <rPr>
        <sz val="11"/>
        <color indexed="53"/>
        <rFont val="Arial"/>
        <family val="2"/>
      </rPr>
      <t>U</t>
    </r>
    <r>
      <rPr>
        <sz val="8"/>
        <color indexed="53"/>
        <rFont val="Arial"/>
        <family val="2"/>
      </rPr>
      <t>G)</t>
    </r>
    <r>
      <rPr>
        <sz val="10"/>
        <color indexed="53"/>
        <rFont val="Arial"/>
        <family val="2"/>
      </rPr>
      <t>^2</t>
    </r>
  </si>
  <si>
    <r>
      <t xml:space="preserve">(U </t>
    </r>
    <r>
      <rPr>
        <sz val="8"/>
        <color indexed="53"/>
        <rFont val="Arial"/>
        <family val="2"/>
      </rPr>
      <t>L.V)^2</t>
    </r>
  </si>
  <si>
    <r>
      <t>Z</t>
    </r>
    <r>
      <rPr>
        <sz val="8"/>
        <color indexed="53"/>
        <rFont val="Arial"/>
        <family val="2"/>
      </rPr>
      <t>G</t>
    </r>
    <r>
      <rPr>
        <sz val="10"/>
        <color indexed="53"/>
        <rFont val="Arial"/>
        <family val="2"/>
      </rPr>
      <t>=</t>
    </r>
  </si>
  <si>
    <r>
      <t>S"</t>
    </r>
    <r>
      <rPr>
        <sz val="8"/>
        <color indexed="53"/>
        <rFont val="Arial"/>
        <family val="2"/>
      </rPr>
      <t>G x 1000</t>
    </r>
  </si>
  <si>
    <r>
      <t xml:space="preserve">(U </t>
    </r>
    <r>
      <rPr>
        <sz val="8"/>
        <color indexed="53"/>
        <rFont val="Arial"/>
        <family val="2"/>
      </rPr>
      <t>H.V)^2</t>
    </r>
  </si>
  <si>
    <r>
      <t>X</t>
    </r>
    <r>
      <rPr>
        <sz val="8"/>
        <color indexed="53"/>
        <rFont val="Arial"/>
        <family val="2"/>
      </rPr>
      <t>G</t>
    </r>
    <r>
      <rPr>
        <sz val="10"/>
        <color indexed="53"/>
        <rFont val="Arial"/>
        <family val="2"/>
      </rPr>
      <t>=</t>
    </r>
  </si>
  <si>
    <r>
      <t>0.995Z</t>
    </r>
    <r>
      <rPr>
        <sz val="8"/>
        <color indexed="53"/>
        <rFont val="Arial"/>
        <family val="2"/>
      </rPr>
      <t>G</t>
    </r>
  </si>
  <si>
    <r>
      <t>R</t>
    </r>
    <r>
      <rPr>
        <sz val="8"/>
        <color indexed="53"/>
        <rFont val="Arial"/>
        <family val="2"/>
      </rPr>
      <t>G</t>
    </r>
    <r>
      <rPr>
        <sz val="10"/>
        <color indexed="53"/>
        <rFont val="Arial"/>
        <family val="2"/>
      </rPr>
      <t>=</t>
    </r>
  </si>
  <si>
    <r>
      <t>U</t>
    </r>
    <r>
      <rPr>
        <sz val="8"/>
        <rFont val="Arial"/>
        <family val="2"/>
        <charset val="178"/>
      </rPr>
      <t>H.V</t>
    </r>
  </si>
  <si>
    <r>
      <t>U</t>
    </r>
    <r>
      <rPr>
        <sz val="8"/>
        <rFont val="Arial"/>
        <family val="2"/>
        <charset val="178"/>
      </rPr>
      <t>L.V</t>
    </r>
  </si>
  <si>
    <t>KVA</t>
  </si>
  <si>
    <r>
      <t>S"</t>
    </r>
    <r>
      <rPr>
        <sz val="8"/>
        <rFont val="Arial"/>
        <family val="2"/>
        <charset val="178"/>
      </rPr>
      <t>G</t>
    </r>
  </si>
  <si>
    <r>
      <t>U</t>
    </r>
    <r>
      <rPr>
        <sz val="8"/>
        <rFont val="Arial"/>
        <family val="2"/>
        <charset val="178"/>
      </rPr>
      <t>G</t>
    </r>
  </si>
  <si>
    <t>Cable/Over head Line</t>
  </si>
  <si>
    <r>
      <t>Z</t>
    </r>
    <r>
      <rPr>
        <sz val="8"/>
        <color indexed="53"/>
        <rFont val="Arial"/>
        <family val="2"/>
      </rPr>
      <t>T</t>
    </r>
    <r>
      <rPr>
        <sz val="10"/>
        <color indexed="53"/>
        <rFont val="Arial"/>
        <family val="2"/>
      </rPr>
      <t>=</t>
    </r>
  </si>
  <si>
    <r>
      <t xml:space="preserve">(U </t>
    </r>
    <r>
      <rPr>
        <sz val="8"/>
        <color indexed="53"/>
        <rFont val="Arial"/>
        <family val="2"/>
        <charset val="178"/>
      </rPr>
      <t>L.V)^2</t>
    </r>
  </si>
  <si>
    <r>
      <t>S</t>
    </r>
    <r>
      <rPr>
        <sz val="8"/>
        <color indexed="53"/>
        <rFont val="Arial"/>
        <family val="2"/>
        <charset val="178"/>
      </rPr>
      <t>T</t>
    </r>
  </si>
  <si>
    <r>
      <t xml:space="preserve">X </t>
    </r>
    <r>
      <rPr>
        <sz val="11"/>
        <color indexed="53"/>
        <rFont val="Arial"/>
        <family val="2"/>
        <charset val="178"/>
      </rPr>
      <t xml:space="preserve">Ukr   </t>
    </r>
    <r>
      <rPr>
        <sz val="8"/>
        <color indexed="53"/>
        <rFont val="Arial"/>
        <family val="2"/>
        <charset val="178"/>
      </rPr>
      <t xml:space="preserve"> =</t>
    </r>
  </si>
  <si>
    <r>
      <t>R</t>
    </r>
    <r>
      <rPr>
        <sz val="8"/>
        <color indexed="53"/>
        <rFont val="Arial"/>
        <family val="2"/>
        <charset val="178"/>
      </rPr>
      <t>T</t>
    </r>
    <r>
      <rPr>
        <sz val="10"/>
        <color indexed="53"/>
        <rFont val="Arial"/>
        <family val="2"/>
        <charset val="178"/>
      </rPr>
      <t>=</t>
    </r>
  </si>
  <si>
    <r>
      <t xml:space="preserve">X </t>
    </r>
    <r>
      <rPr>
        <sz val="11"/>
        <color indexed="53"/>
        <rFont val="Arial"/>
        <family val="2"/>
        <charset val="178"/>
      </rPr>
      <t>U</t>
    </r>
    <r>
      <rPr>
        <sz val="8"/>
        <color indexed="53"/>
        <rFont val="Arial"/>
        <family val="2"/>
        <charset val="178"/>
      </rPr>
      <t>R</t>
    </r>
    <r>
      <rPr>
        <sz val="11"/>
        <color indexed="53"/>
        <rFont val="Arial"/>
        <family val="2"/>
        <charset val="178"/>
      </rPr>
      <t xml:space="preserve">r   </t>
    </r>
    <r>
      <rPr>
        <sz val="8"/>
        <color indexed="53"/>
        <rFont val="Arial"/>
        <family val="2"/>
        <charset val="178"/>
      </rPr>
      <t xml:space="preserve"> =</t>
    </r>
  </si>
  <si>
    <r>
      <t>X</t>
    </r>
    <r>
      <rPr>
        <sz val="8"/>
        <color indexed="53"/>
        <rFont val="Arial"/>
        <family val="2"/>
        <charset val="178"/>
      </rPr>
      <t>T</t>
    </r>
    <r>
      <rPr>
        <sz val="10"/>
        <color indexed="53"/>
        <rFont val="Arial"/>
        <family val="2"/>
        <charset val="178"/>
      </rPr>
      <t>=</t>
    </r>
  </si>
  <si>
    <r>
      <t>m</t>
    </r>
    <r>
      <rPr>
        <sz val="10"/>
        <rFont val="Symbol"/>
        <family val="1"/>
        <charset val="2"/>
      </rPr>
      <t>W=</t>
    </r>
  </si>
  <si>
    <t>No of c/ph</t>
  </si>
  <si>
    <t>Lenght</t>
  </si>
  <si>
    <t>X'</t>
  </si>
  <si>
    <t>r</t>
  </si>
  <si>
    <r>
      <rPr>
        <sz val="10"/>
        <rFont val="Arial"/>
        <family val="2"/>
        <charset val="178"/>
      </rPr>
      <t>m/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 xml:space="preserve"> mm2</t>
    </r>
  </si>
  <si>
    <t>x'</t>
  </si>
  <si>
    <r>
      <rPr>
        <sz val="10"/>
        <rFont val="Arial"/>
        <family val="2"/>
        <charset val="178"/>
      </rPr>
      <t>m</t>
    </r>
    <r>
      <rPr>
        <sz val="10"/>
        <rFont val="Symbol"/>
        <family val="1"/>
        <charset val="178"/>
      </rPr>
      <t>W</t>
    </r>
    <r>
      <rPr>
        <sz val="10"/>
        <rFont val="Arial"/>
        <family val="2"/>
        <charset val="178"/>
      </rPr>
      <t>/m</t>
    </r>
  </si>
  <si>
    <r>
      <t xml:space="preserve"> </t>
    </r>
    <r>
      <rPr>
        <b/>
        <sz val="11"/>
        <rFont val="Symbol"/>
        <family val="1"/>
        <charset val="178"/>
      </rPr>
      <t xml:space="preserve">r </t>
    </r>
    <r>
      <rPr>
        <b/>
        <sz val="10"/>
        <rFont val="Arial"/>
        <family val="2"/>
        <charset val="178"/>
      </rPr>
      <t/>
    </r>
  </si>
  <si>
    <t>MDP(Main Dist. Panel)</t>
  </si>
  <si>
    <r>
      <t>where</t>
    </r>
    <r>
      <rPr>
        <b/>
        <sz val="16"/>
        <rFont val="ScriptC"/>
      </rPr>
      <t xml:space="preserve"> A</t>
    </r>
    <r>
      <rPr>
        <sz val="10"/>
        <rFont val="Arial"/>
        <family val="2"/>
        <charset val="178"/>
      </rPr>
      <t>=1.02+0.98 exp.(-3R</t>
    </r>
    <r>
      <rPr>
        <sz val="8"/>
        <rFont val="Arial"/>
        <family val="2"/>
      </rPr>
      <t>k</t>
    </r>
    <r>
      <rPr>
        <sz val="10"/>
        <rFont val="Arial"/>
        <family val="2"/>
        <charset val="178"/>
      </rPr>
      <t xml:space="preserve"> / X</t>
    </r>
    <r>
      <rPr>
        <sz val="8"/>
        <rFont val="Arial"/>
        <family val="2"/>
      </rPr>
      <t>k</t>
    </r>
    <r>
      <rPr>
        <sz val="10"/>
        <rFont val="Arial"/>
        <family val="2"/>
        <charset val="178"/>
      </rPr>
      <t>)</t>
    </r>
  </si>
  <si>
    <t>short circuit calculation</t>
  </si>
  <si>
    <r>
      <t>q xnx</t>
    </r>
    <r>
      <rPr>
        <sz val="11"/>
        <color indexed="53"/>
        <rFont val="Times New Roman"/>
        <family val="1"/>
        <charset val="178"/>
      </rPr>
      <t xml:space="preserve"> </t>
    </r>
    <r>
      <rPr>
        <b/>
        <sz val="11"/>
        <color indexed="53"/>
        <rFont val="Symbol"/>
        <family val="1"/>
        <charset val="178"/>
      </rPr>
      <t>r</t>
    </r>
  </si>
  <si>
    <r>
      <t>x</t>
    </r>
    <r>
      <rPr>
        <sz val="12"/>
        <color indexed="53"/>
        <rFont val="ScriptC"/>
      </rPr>
      <t>'</t>
    </r>
    <r>
      <rPr>
        <sz val="16"/>
        <color indexed="53"/>
        <rFont val="Arial"/>
        <family val="2"/>
        <charset val="178"/>
      </rPr>
      <t>.</t>
    </r>
  </si>
  <si>
    <r>
      <t>R</t>
    </r>
    <r>
      <rPr>
        <sz val="8"/>
        <color indexed="53"/>
        <rFont val="Arial"/>
        <family val="2"/>
        <charset val="178"/>
      </rPr>
      <t>L</t>
    </r>
    <r>
      <rPr>
        <sz val="10"/>
        <color indexed="53"/>
        <rFont val="Arial"/>
        <family val="2"/>
        <charset val="178"/>
      </rPr>
      <t>=</t>
    </r>
  </si>
  <si>
    <r>
      <t>X</t>
    </r>
    <r>
      <rPr>
        <sz val="8"/>
        <color indexed="53"/>
        <rFont val="Arial"/>
        <family val="2"/>
        <charset val="178"/>
      </rPr>
      <t>L</t>
    </r>
    <r>
      <rPr>
        <sz val="10"/>
        <color indexed="53"/>
        <rFont val="Arial"/>
        <family val="2"/>
        <charset val="178"/>
      </rPr>
      <t>=</t>
    </r>
  </si>
  <si>
    <r>
      <t>m</t>
    </r>
    <r>
      <rPr>
        <sz val="10"/>
        <color indexed="53"/>
        <rFont val="Symbol"/>
        <family val="1"/>
        <charset val="178"/>
      </rPr>
      <t>W=</t>
    </r>
  </si>
  <si>
    <r>
      <t xml:space="preserve">U </t>
    </r>
    <r>
      <rPr>
        <sz val="8"/>
        <color indexed="53"/>
        <rFont val="Arial"/>
        <family val="2"/>
        <charset val="178"/>
      </rPr>
      <t>L.V</t>
    </r>
  </si>
  <si>
    <r>
      <t>3 .</t>
    </r>
    <r>
      <rPr>
        <sz val="11"/>
        <color indexed="53"/>
        <rFont val="Arial"/>
        <family val="2"/>
      </rPr>
      <t>Z</t>
    </r>
    <r>
      <rPr>
        <sz val="8"/>
        <color indexed="53"/>
        <rFont val="Arial"/>
        <family val="2"/>
      </rPr>
      <t>k</t>
    </r>
  </si>
  <si>
    <r>
      <t>I"k</t>
    </r>
    <r>
      <rPr>
        <sz val="10"/>
        <color indexed="53"/>
        <rFont val="Arial"/>
        <family val="2"/>
        <charset val="178"/>
      </rPr>
      <t>=</t>
    </r>
  </si>
  <si>
    <t>(Ipeek)=</t>
  </si>
  <si>
    <r>
      <t>S</t>
    </r>
    <r>
      <rPr>
        <sz val="8"/>
        <color indexed="53"/>
        <rFont val="Arial"/>
        <family val="2"/>
        <charset val="178"/>
      </rPr>
      <t>sc</t>
    </r>
    <r>
      <rPr>
        <sz val="10"/>
        <color indexed="53"/>
        <rFont val="Arial"/>
        <family val="2"/>
        <charset val="178"/>
      </rPr>
      <t>=</t>
    </r>
  </si>
  <si>
    <t>3  .I"k x</t>
  </si>
  <si>
    <r>
      <t xml:space="preserve">.U </t>
    </r>
    <r>
      <rPr>
        <sz val="8"/>
        <color indexed="53"/>
        <rFont val="Arial"/>
        <family val="2"/>
      </rPr>
      <t>LV=</t>
    </r>
  </si>
  <si>
    <t>LDP(Local Dist. Panel)</t>
  </si>
  <si>
    <t>MCC(Motor Control Center)</t>
  </si>
  <si>
    <r>
      <t>X</t>
    </r>
    <r>
      <rPr>
        <sz val="8"/>
        <color indexed="53"/>
        <rFont val="Arial"/>
        <family val="2"/>
        <charset val="178"/>
      </rPr>
      <t>G</t>
    </r>
    <r>
      <rPr>
        <sz val="10"/>
        <color indexed="53"/>
        <rFont val="Arial"/>
        <family val="2"/>
        <charset val="178"/>
      </rPr>
      <t>=</t>
    </r>
  </si>
  <si>
    <r>
      <t>R</t>
    </r>
    <r>
      <rPr>
        <sz val="8"/>
        <color indexed="53"/>
        <rFont val="Arial"/>
        <family val="2"/>
        <charset val="178"/>
      </rPr>
      <t>G</t>
    </r>
    <r>
      <rPr>
        <sz val="10"/>
        <color indexed="53"/>
        <rFont val="Arial"/>
        <family val="2"/>
        <charset val="178"/>
      </rPr>
      <t>=</t>
    </r>
  </si>
  <si>
    <r>
      <t xml:space="preserve">   2</t>
    </r>
    <r>
      <rPr>
        <b/>
        <sz val="16"/>
        <color indexed="53"/>
        <rFont val="Arial"/>
        <family val="2"/>
      </rPr>
      <t xml:space="preserve"> </t>
    </r>
    <r>
      <rPr>
        <b/>
        <sz val="16"/>
        <color indexed="53"/>
        <rFont val="ScriptC"/>
      </rPr>
      <t>A</t>
    </r>
    <r>
      <rPr>
        <b/>
        <sz val="18"/>
        <color indexed="53"/>
        <rFont val="ScriptC"/>
      </rPr>
      <t>.</t>
    </r>
    <r>
      <rPr>
        <sz val="11"/>
        <color indexed="53"/>
        <rFont val="Arial"/>
        <family val="2"/>
        <charset val="178"/>
      </rPr>
      <t>I"</t>
    </r>
    <r>
      <rPr>
        <b/>
        <sz val="8"/>
        <color indexed="53"/>
        <rFont val="Arial"/>
        <family val="2"/>
        <charset val="178"/>
      </rPr>
      <t>k =</t>
    </r>
    <r>
      <rPr>
        <sz val="10"/>
        <color indexed="53"/>
        <rFont val="Arial"/>
        <family val="2"/>
        <charset val="178"/>
      </rPr>
      <t>…………..</t>
    </r>
  </si>
  <si>
    <t>Rated LV current</t>
  </si>
  <si>
    <r>
      <t>I</t>
    </r>
    <r>
      <rPr>
        <sz val="8"/>
        <rFont val="Arial"/>
        <family val="2"/>
        <charset val="178"/>
      </rPr>
      <t>L.V</t>
    </r>
  </si>
  <si>
    <r>
      <t>I</t>
    </r>
    <r>
      <rPr>
        <sz val="8"/>
        <rFont val="Arial"/>
        <family val="2"/>
        <charset val="178"/>
      </rPr>
      <t>H.V</t>
    </r>
  </si>
  <si>
    <t>Rated HV current</t>
  </si>
  <si>
    <t>این محاسبات به روز شده است  جهت دانلود به سایت WWW.NICSACO.COM رجوع کنید</t>
  </si>
  <si>
    <t xml:space="preserve">            Calculation Sheet for short circuit current</t>
  </si>
  <si>
    <t xml:space="preserve">                   برگه محاسبات جریان اتصال کوتاه</t>
  </si>
  <si>
    <t xml:space="preserve">آردس: تهران. سید خندان. خیابان برازنده. پلاک 52          </t>
  </si>
  <si>
    <t xml:space="preserve">  تلفن: 88526642-021</t>
  </si>
  <si>
    <t>www.nicsaco.com</t>
  </si>
  <si>
    <r>
      <t>Z</t>
    </r>
    <r>
      <rPr>
        <sz val="8"/>
        <color indexed="53"/>
        <rFont val="Arial"/>
        <family val="2"/>
        <charset val="178"/>
      </rPr>
      <t>k</t>
    </r>
    <r>
      <rPr>
        <sz val="10"/>
        <color indexed="53"/>
        <rFont val="Arial"/>
        <family val="2"/>
        <charset val="178"/>
      </rPr>
      <t>=                  (    R</t>
    </r>
    <r>
      <rPr>
        <sz val="8"/>
        <color indexed="53"/>
        <rFont val="Arial"/>
        <family val="2"/>
        <charset val="178"/>
      </rPr>
      <t xml:space="preserve">k </t>
    </r>
    <r>
      <rPr>
        <sz val="10"/>
        <color indexed="53"/>
        <rFont val="Arial"/>
        <family val="2"/>
        <charset val="178"/>
      </rPr>
      <t xml:space="preserve">     )^2 +  (    X</t>
    </r>
    <r>
      <rPr>
        <sz val="8"/>
        <color indexed="53"/>
        <rFont val="Arial"/>
        <family val="2"/>
        <charset val="178"/>
      </rPr>
      <t xml:space="preserve">k </t>
    </r>
    <r>
      <rPr>
        <sz val="10"/>
        <color indexed="53"/>
        <rFont val="Arial"/>
        <family val="2"/>
        <charset val="178"/>
      </rPr>
      <t xml:space="preserve">     )^2</t>
    </r>
  </si>
  <si>
    <r>
      <t>Z</t>
    </r>
    <r>
      <rPr>
        <sz val="8"/>
        <color indexed="53"/>
        <rFont val="Arial"/>
        <family val="2"/>
        <charset val="178"/>
      </rPr>
      <t>k</t>
    </r>
    <r>
      <rPr>
        <sz val="10"/>
        <color indexed="53"/>
        <rFont val="Arial"/>
        <family val="2"/>
        <charset val="178"/>
      </rPr>
      <t>=                 (    R</t>
    </r>
    <r>
      <rPr>
        <sz val="8"/>
        <color indexed="53"/>
        <rFont val="Arial"/>
        <family val="2"/>
        <charset val="178"/>
      </rPr>
      <t xml:space="preserve">k </t>
    </r>
    <r>
      <rPr>
        <sz val="10"/>
        <color indexed="53"/>
        <rFont val="Arial"/>
        <family val="2"/>
        <charset val="178"/>
      </rPr>
      <t xml:space="preserve">     )^2 +  (    X</t>
    </r>
    <r>
      <rPr>
        <sz val="8"/>
        <color indexed="53"/>
        <rFont val="Arial"/>
        <family val="2"/>
        <charset val="178"/>
      </rPr>
      <t xml:space="preserve">k </t>
    </r>
    <r>
      <rPr>
        <sz val="10"/>
        <color indexed="53"/>
        <rFont val="Arial"/>
        <family val="2"/>
        <charset val="178"/>
      </rPr>
      <t xml:space="preserve">     )^2</t>
    </r>
  </si>
  <si>
    <r>
      <t xml:space="preserve">    (Z</t>
    </r>
    <r>
      <rPr>
        <sz val="8"/>
        <color indexed="53"/>
        <rFont val="Arial"/>
        <family val="2"/>
        <charset val="178"/>
      </rPr>
      <t>T</t>
    </r>
    <r>
      <rPr>
        <sz val="11"/>
        <color indexed="53"/>
        <rFont val="Arial"/>
        <family val="2"/>
        <charset val="178"/>
      </rPr>
      <t xml:space="preserve">)^2 </t>
    </r>
    <r>
      <rPr>
        <sz val="8"/>
        <color indexed="53"/>
        <rFont val="Arial"/>
        <family val="2"/>
        <charset val="178"/>
      </rPr>
      <t xml:space="preserve">- </t>
    </r>
    <r>
      <rPr>
        <sz val="11"/>
        <color indexed="53"/>
        <rFont val="Arial"/>
        <family val="2"/>
        <charset val="178"/>
      </rPr>
      <t>(R</t>
    </r>
    <r>
      <rPr>
        <sz val="8"/>
        <color indexed="53"/>
        <rFont val="Arial"/>
        <family val="2"/>
        <charset val="178"/>
      </rPr>
      <t>T</t>
    </r>
    <r>
      <rPr>
        <sz val="11"/>
        <color indexed="53"/>
        <rFont val="Arial"/>
        <family val="2"/>
        <charset val="178"/>
      </rPr>
      <t>)^2   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</si>
</sst>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#,##0.0"/>
  </numFmts>
  <fonts count="56" x14ac:knownFonts="1">
    <font>
      <sz val="10"/>
      <name val="Arial"/>
      <charset val="178"/>
    </font>
    <font>
      <u/>
      <sz val="10"/>
      <color indexed="12"/>
      <name val="Arial"/>
      <family val="2"/>
    </font>
    <font>
      <b/>
      <sz val="12"/>
      <name val="Arial"/>
      <family val="2"/>
      <charset val="178"/>
    </font>
    <font>
      <sz val="8"/>
      <name val="Arial"/>
      <family val="2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sz val="10"/>
      <name val="Symbol"/>
      <family val="1"/>
      <charset val="178"/>
    </font>
    <font>
      <b/>
      <sz val="16"/>
      <name val="Arial"/>
      <family val="2"/>
      <charset val="178"/>
    </font>
    <font>
      <sz val="12"/>
      <name val="Arial"/>
      <family val="2"/>
      <charset val="178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Symbol"/>
      <family val="1"/>
      <charset val="178"/>
    </font>
    <font>
      <sz val="11"/>
      <name val="Arial"/>
      <family val="2"/>
      <charset val="178"/>
    </font>
    <font>
      <sz val="11"/>
      <name val="Times New Roman"/>
      <family val="1"/>
      <charset val="178"/>
    </font>
    <font>
      <b/>
      <sz val="11"/>
      <name val="Symbol"/>
      <family val="1"/>
      <charset val="178"/>
    </font>
    <font>
      <sz val="16"/>
      <name val="Symbol"/>
      <family val="1"/>
      <charset val="178"/>
    </font>
    <font>
      <b/>
      <sz val="16"/>
      <name val="ScriptC"/>
    </font>
    <font>
      <b/>
      <sz val="12"/>
      <name val="Symbol"/>
      <family val="1"/>
      <charset val="178"/>
    </font>
    <font>
      <b/>
      <sz val="14"/>
      <name val="Symbol"/>
      <family val="1"/>
      <charset val="178"/>
    </font>
    <font>
      <b/>
      <sz val="16"/>
      <name val="Times New Roman"/>
      <family val="1"/>
      <charset val="178"/>
    </font>
    <font>
      <sz val="8"/>
      <name val="Arial"/>
      <family val="2"/>
    </font>
    <font>
      <sz val="10"/>
      <name val="Symbol"/>
      <family val="1"/>
      <charset val="2"/>
    </font>
    <font>
      <sz val="10"/>
      <color indexed="53"/>
      <name val="Arial"/>
      <family val="2"/>
    </font>
    <font>
      <sz val="11"/>
      <color indexed="53"/>
      <name val="Arial"/>
      <family val="2"/>
    </font>
    <font>
      <sz val="8"/>
      <color indexed="53"/>
      <name val="Arial"/>
      <family val="2"/>
    </font>
    <font>
      <sz val="11"/>
      <color indexed="53"/>
      <name val="Arial"/>
      <family val="2"/>
      <charset val="178"/>
    </font>
    <font>
      <sz val="8"/>
      <color indexed="53"/>
      <name val="Arial"/>
      <family val="2"/>
      <charset val="178"/>
    </font>
    <font>
      <sz val="10"/>
      <color indexed="53"/>
      <name val="Arial"/>
      <family val="2"/>
      <charset val="178"/>
    </font>
    <font>
      <sz val="10"/>
      <name val="Times New Roman"/>
      <family val="1"/>
      <charset val="178"/>
    </font>
    <font>
      <b/>
      <sz val="11"/>
      <name val="Arial"/>
      <family val="2"/>
    </font>
    <font>
      <b/>
      <sz val="11"/>
      <name val="Times New Roman"/>
      <family val="1"/>
      <charset val="178"/>
    </font>
    <font>
      <sz val="11"/>
      <color indexed="53"/>
      <name val="Times New Roman"/>
      <family val="1"/>
      <charset val="178"/>
    </font>
    <font>
      <b/>
      <sz val="11"/>
      <color indexed="53"/>
      <name val="Symbol"/>
      <family val="1"/>
      <charset val="178"/>
    </font>
    <font>
      <sz val="12"/>
      <color indexed="53"/>
      <name val="ScriptC"/>
    </font>
    <font>
      <sz val="16"/>
      <color indexed="53"/>
      <name val="Arial"/>
      <family val="2"/>
      <charset val="178"/>
    </font>
    <font>
      <sz val="10"/>
      <color indexed="53"/>
      <name val="Symbol"/>
      <family val="1"/>
      <charset val="178"/>
    </font>
    <font>
      <b/>
      <sz val="16"/>
      <color indexed="53"/>
      <name val="Arial"/>
      <family val="2"/>
    </font>
    <font>
      <b/>
      <sz val="18"/>
      <color indexed="53"/>
      <name val="ScriptC"/>
    </font>
    <font>
      <b/>
      <sz val="8"/>
      <color indexed="53"/>
      <name val="Arial"/>
      <family val="2"/>
      <charset val="178"/>
    </font>
    <font>
      <b/>
      <sz val="16"/>
      <color indexed="53"/>
      <name val="ScriptC"/>
    </font>
    <font>
      <sz val="10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sz val="10"/>
      <color theme="1"/>
      <name val="Arial"/>
      <family val="2"/>
    </font>
    <font>
      <sz val="11"/>
      <color theme="9" tint="-0.249977111117893"/>
      <name val="Arial"/>
      <family val="2"/>
      <charset val="178"/>
    </font>
    <font>
      <sz val="8"/>
      <color theme="9" tint="-0.249977111117893"/>
      <name val="Arial"/>
      <family val="2"/>
      <charset val="178"/>
    </font>
    <font>
      <sz val="16"/>
      <color theme="9" tint="-0.249977111117893"/>
      <name val="ScriptC"/>
    </font>
    <font>
      <sz val="10"/>
      <color theme="9" tint="-0.249977111117893"/>
      <name val="Arial"/>
      <family val="2"/>
      <charset val="178"/>
    </font>
    <font>
      <sz val="11"/>
      <color theme="9" tint="-0.249977111117893"/>
      <name val="ScriptC"/>
    </font>
    <font>
      <b/>
      <sz val="10"/>
      <name val="B Nazanin"/>
      <charset val="178"/>
    </font>
    <font>
      <b/>
      <sz val="11"/>
      <name val="B Titr"/>
      <charset val="178"/>
    </font>
    <font>
      <b/>
      <sz val="16"/>
      <name val="Times New Roman"/>
      <family val="1"/>
      <scheme val="major"/>
    </font>
    <font>
      <sz val="10"/>
      <name val="B Nazanin"/>
      <charset val="178"/>
    </font>
    <font>
      <b/>
      <sz val="11"/>
      <name val="Times New Roman"/>
      <family val="1"/>
      <scheme val="major"/>
    </font>
    <font>
      <sz val="10"/>
      <color theme="0"/>
      <name val="Arial"/>
      <family val="2"/>
    </font>
    <font>
      <sz val="10"/>
      <color theme="0"/>
      <name val="Times New Roman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2" fillId="0" borderId="0" xfId="0" applyFont="1" applyAlignment="1">
      <alignment horizont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3" fillId="0" borderId="0" xfId="0" applyFont="1" applyBorder="1" applyAlignment="1">
      <alignment horizontal="center"/>
    </xf>
    <xf numFmtId="0" fontId="13" fillId="0" borderId="15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12" fillId="0" borderId="10" xfId="0" applyFont="1" applyBorder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18" xfId="0" applyFont="1" applyBorder="1"/>
    <xf numFmtId="0" fontId="4" fillId="0" borderId="15" xfId="0" applyFont="1" applyBorder="1" applyAlignment="1">
      <alignment vertical="center"/>
    </xf>
    <xf numFmtId="0" fontId="13" fillId="0" borderId="0" xfId="0" applyFont="1" applyBorder="1"/>
    <xf numFmtId="0" fontId="16" fillId="0" borderId="0" xfId="0" applyFont="1" applyBorder="1"/>
    <xf numFmtId="0" fontId="14" fillId="0" borderId="0" xfId="0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0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1" fillId="0" borderId="15" xfId="0" applyFont="1" applyBorder="1" applyAlignment="1">
      <alignment vertical="center"/>
    </xf>
    <xf numFmtId="0" fontId="41" fillId="0" borderId="0" xfId="0" applyFont="1" applyBorder="1" applyAlignment="1"/>
    <xf numFmtId="0" fontId="42" fillId="0" borderId="0" xfId="0" applyFont="1" applyBorder="1" applyAlignment="1">
      <alignment horizontal="center"/>
    </xf>
    <xf numFmtId="0" fontId="42" fillId="0" borderId="15" xfId="0" applyFont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top"/>
    </xf>
    <xf numFmtId="0" fontId="42" fillId="0" borderId="0" xfId="0" applyFont="1" applyBorder="1" applyAlignment="1">
      <alignment horizontal="center" vertical="top"/>
    </xf>
    <xf numFmtId="0" fontId="43" fillId="0" borderId="0" xfId="0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/>
    </xf>
    <xf numFmtId="0" fontId="44" fillId="0" borderId="0" xfId="0" applyFont="1" applyBorder="1" applyAlignment="1">
      <alignment horizontal="center" vertical="top"/>
    </xf>
    <xf numFmtId="0" fontId="45" fillId="0" borderId="0" xfId="0" applyFont="1" applyBorder="1" applyAlignment="1">
      <alignment vertical="center"/>
    </xf>
    <xf numFmtId="0" fontId="41" fillId="0" borderId="15" xfId="0" applyFont="1" applyBorder="1" applyAlignment="1">
      <alignment horizontal="right"/>
    </xf>
    <xf numFmtId="0" fontId="10" fillId="0" borderId="16" xfId="0" applyFont="1" applyBorder="1" applyAlignment="1">
      <alignment vertical="center"/>
    </xf>
    <xf numFmtId="0" fontId="44" fillId="0" borderId="0" xfId="0" applyFont="1" applyBorder="1" applyAlignment="1">
      <alignment horizontal="center"/>
    </xf>
    <xf numFmtId="0" fontId="44" fillId="0" borderId="15" xfId="0" applyFont="1" applyBorder="1" applyAlignment="1">
      <alignment horizontal="right" vertical="center"/>
    </xf>
    <xf numFmtId="2" fontId="0" fillId="0" borderId="0" xfId="0" applyNumberFormat="1" applyBorder="1" applyAlignment="1">
      <alignment horizontal="left" vertical="center"/>
    </xf>
    <xf numFmtId="3" fontId="43" fillId="0" borderId="0" xfId="0" applyNumberFormat="1" applyFont="1" applyBorder="1" applyAlignment="1">
      <alignment horizontal="center" vertical="top"/>
    </xf>
    <xf numFmtId="3" fontId="43" fillId="0" borderId="13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20" xfId="0" applyNumberForma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20" fillId="0" borderId="0" xfId="0" applyFont="1" applyBorder="1" applyAlignment="1"/>
    <xf numFmtId="0" fontId="29" fillId="0" borderId="0" xfId="0" applyFont="1" applyBorder="1" applyAlignment="1"/>
    <xf numFmtId="0" fontId="11" fillId="0" borderId="15" xfId="0" applyFont="1" applyBorder="1" applyAlignment="1">
      <alignment horizontal="center" vertical="center"/>
    </xf>
    <xf numFmtId="0" fontId="20" fillId="0" borderId="16" xfId="0" applyFont="1" applyBorder="1" applyAlignment="1"/>
    <xf numFmtId="0" fontId="10" fillId="0" borderId="0" xfId="0" applyFont="1" applyAlignment="1">
      <alignment vertical="center"/>
    </xf>
    <xf numFmtId="0" fontId="30" fillId="2" borderId="24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165" fontId="9" fillId="2" borderId="2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4" fillId="0" borderId="0" xfId="0" applyFont="1" applyBorder="1" applyAlignment="1">
      <alignment vertical="top"/>
    </xf>
    <xf numFmtId="0" fontId="46" fillId="0" borderId="0" xfId="0" applyFont="1" applyBorder="1" applyAlignment="1">
      <alignment vertical="center"/>
    </xf>
    <xf numFmtId="0" fontId="47" fillId="0" borderId="15" xfId="0" applyFont="1" applyBorder="1" applyAlignment="1">
      <alignment vertical="center"/>
    </xf>
    <xf numFmtId="0" fontId="44" fillId="0" borderId="0" xfId="0" applyFon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center"/>
    </xf>
    <xf numFmtId="3" fontId="43" fillId="0" borderId="13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/>
    </xf>
    <xf numFmtId="0" fontId="2" fillId="0" borderId="28" xfId="0" applyFont="1" applyBorder="1" applyAlignment="1">
      <alignment vertic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3" fillId="0" borderId="0" xfId="0" applyFont="1" applyAlignment="1">
      <alignment horizontal="right"/>
    </xf>
    <xf numFmtId="0" fontId="53" fillId="0" borderId="0" xfId="1" applyFont="1" applyAlignment="1" applyProtection="1">
      <alignment horizontal="right" vertical="center"/>
    </xf>
    <xf numFmtId="0" fontId="47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4" fontId="9" fillId="0" borderId="25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164" fontId="54" fillId="3" borderId="0" xfId="0" applyNumberFormat="1" applyFont="1" applyFill="1" applyBorder="1" applyAlignment="1">
      <alignment horizontal="center" vertical="center"/>
    </xf>
    <xf numFmtId="0" fontId="54" fillId="3" borderId="0" xfId="0" applyFont="1" applyFill="1" applyBorder="1"/>
    <xf numFmtId="165" fontId="54" fillId="3" borderId="0" xfId="0" applyNumberFormat="1" applyFont="1" applyFill="1" applyBorder="1" applyAlignment="1">
      <alignment horizontal="center" vertical="center"/>
    </xf>
    <xf numFmtId="2" fontId="54" fillId="3" borderId="0" xfId="0" applyNumberFormat="1" applyFont="1" applyFill="1" applyBorder="1" applyAlignment="1">
      <alignment horizontal="center" vertical="center"/>
    </xf>
    <xf numFmtId="166" fontId="54" fillId="3" borderId="0" xfId="0" applyNumberFormat="1" applyFont="1" applyFill="1" applyBorder="1" applyAlignment="1">
      <alignment horizontal="center" vertical="center"/>
    </xf>
    <xf numFmtId="0" fontId="55" fillId="3" borderId="0" xfId="0" applyFont="1" applyFill="1" applyBorder="1" applyAlignment="1"/>
    <xf numFmtId="0" fontId="55" fillId="3" borderId="0" xfId="0" applyFont="1" applyFill="1" applyBorder="1" applyAlignment="1">
      <alignment horizontal="center" vertical="center"/>
    </xf>
    <xf numFmtId="164" fontId="54" fillId="3" borderId="0" xfId="0" applyNumberFormat="1" applyFont="1" applyFill="1" applyBorder="1"/>
    <xf numFmtId="1" fontId="54" fillId="3" borderId="0" xfId="0" applyNumberFormat="1" applyFont="1" applyFill="1" applyBorder="1" applyAlignment="1">
      <alignment horizontal="center" vertical="center"/>
    </xf>
    <xf numFmtId="14" fontId="54" fillId="3" borderId="0" xfId="0" applyNumberFormat="1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104775</xdr:rowOff>
    </xdr:from>
    <xdr:to>
      <xdr:col>8</xdr:col>
      <xdr:colOff>581025</xdr:colOff>
      <xdr:row>6</xdr:row>
      <xdr:rowOff>104775</xdr:rowOff>
    </xdr:to>
    <xdr:sp macro="" textlink="">
      <xdr:nvSpPr>
        <xdr:cNvPr id="56651" name="Line 1"/>
        <xdr:cNvSpPr>
          <a:spLocks noChangeShapeType="1"/>
        </xdr:cNvSpPr>
      </xdr:nvSpPr>
      <xdr:spPr bwMode="auto">
        <a:xfrm>
          <a:off x="4981575" y="1628775"/>
          <a:ext cx="5810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6</xdr:row>
      <xdr:rowOff>95250</xdr:rowOff>
    </xdr:from>
    <xdr:to>
      <xdr:col>9</xdr:col>
      <xdr:colOff>476250</xdr:colOff>
      <xdr:row>6</xdr:row>
      <xdr:rowOff>95250</xdr:rowOff>
    </xdr:to>
    <xdr:sp macro="" textlink="">
      <xdr:nvSpPr>
        <xdr:cNvPr id="56652" name="Line 2"/>
        <xdr:cNvSpPr>
          <a:spLocks noChangeShapeType="1"/>
        </xdr:cNvSpPr>
      </xdr:nvSpPr>
      <xdr:spPr bwMode="auto">
        <a:xfrm>
          <a:off x="5715000" y="1619250"/>
          <a:ext cx="352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104775</xdr:rowOff>
    </xdr:from>
    <xdr:to>
      <xdr:col>10</xdr:col>
      <xdr:colOff>581025</xdr:colOff>
      <xdr:row>6</xdr:row>
      <xdr:rowOff>104775</xdr:rowOff>
    </xdr:to>
    <xdr:sp macro="" textlink="">
      <xdr:nvSpPr>
        <xdr:cNvPr id="56653" name="Line 3"/>
        <xdr:cNvSpPr>
          <a:spLocks noChangeShapeType="1"/>
        </xdr:cNvSpPr>
      </xdr:nvSpPr>
      <xdr:spPr bwMode="auto">
        <a:xfrm>
          <a:off x="6229350" y="1628775"/>
          <a:ext cx="5810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6</xdr:row>
      <xdr:rowOff>104775</xdr:rowOff>
    </xdr:from>
    <xdr:to>
      <xdr:col>11</xdr:col>
      <xdr:colOff>476250</xdr:colOff>
      <xdr:row>6</xdr:row>
      <xdr:rowOff>104775</xdr:rowOff>
    </xdr:to>
    <xdr:sp macro="" textlink="">
      <xdr:nvSpPr>
        <xdr:cNvPr id="56654" name="Line 4"/>
        <xdr:cNvSpPr>
          <a:spLocks noChangeShapeType="1"/>
        </xdr:cNvSpPr>
      </xdr:nvSpPr>
      <xdr:spPr bwMode="auto">
        <a:xfrm>
          <a:off x="6962775" y="1628775"/>
          <a:ext cx="352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14</xdr:row>
      <xdr:rowOff>123825</xdr:rowOff>
    </xdr:from>
    <xdr:to>
      <xdr:col>8</xdr:col>
      <xdr:colOff>523875</xdr:colOff>
      <xdr:row>14</xdr:row>
      <xdr:rowOff>123825</xdr:rowOff>
    </xdr:to>
    <xdr:sp macro="" textlink="">
      <xdr:nvSpPr>
        <xdr:cNvPr id="56655" name="Line 19"/>
        <xdr:cNvSpPr>
          <a:spLocks noChangeShapeType="1"/>
        </xdr:cNvSpPr>
      </xdr:nvSpPr>
      <xdr:spPr bwMode="auto">
        <a:xfrm>
          <a:off x="4972050" y="2847975"/>
          <a:ext cx="533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14</xdr:row>
      <xdr:rowOff>104775</xdr:rowOff>
    </xdr:from>
    <xdr:to>
      <xdr:col>10</xdr:col>
      <xdr:colOff>561975</xdr:colOff>
      <xdr:row>14</xdr:row>
      <xdr:rowOff>104775</xdr:rowOff>
    </xdr:to>
    <xdr:sp macro="" textlink="">
      <xdr:nvSpPr>
        <xdr:cNvPr id="56656" name="Line 20"/>
        <xdr:cNvSpPr>
          <a:spLocks noChangeShapeType="1"/>
        </xdr:cNvSpPr>
      </xdr:nvSpPr>
      <xdr:spPr bwMode="auto">
        <a:xfrm>
          <a:off x="6257925" y="2828925"/>
          <a:ext cx="533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17</xdr:row>
      <xdr:rowOff>104775</xdr:rowOff>
    </xdr:from>
    <xdr:to>
      <xdr:col>8</xdr:col>
      <xdr:colOff>561975</xdr:colOff>
      <xdr:row>17</xdr:row>
      <xdr:rowOff>104775</xdr:rowOff>
    </xdr:to>
    <xdr:sp macro="" textlink="">
      <xdr:nvSpPr>
        <xdr:cNvPr id="56657" name="Line 21"/>
        <xdr:cNvSpPr>
          <a:spLocks noChangeShapeType="1"/>
        </xdr:cNvSpPr>
      </xdr:nvSpPr>
      <xdr:spPr bwMode="auto">
        <a:xfrm>
          <a:off x="5010150" y="3400425"/>
          <a:ext cx="533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17</xdr:row>
      <xdr:rowOff>104775</xdr:rowOff>
    </xdr:from>
    <xdr:to>
      <xdr:col>10</xdr:col>
      <xdr:colOff>561975</xdr:colOff>
      <xdr:row>17</xdr:row>
      <xdr:rowOff>104775</xdr:rowOff>
    </xdr:to>
    <xdr:sp macro="" textlink="">
      <xdr:nvSpPr>
        <xdr:cNvPr id="56658" name="Line 22"/>
        <xdr:cNvSpPr>
          <a:spLocks noChangeShapeType="1"/>
        </xdr:cNvSpPr>
      </xdr:nvSpPr>
      <xdr:spPr bwMode="auto">
        <a:xfrm>
          <a:off x="6257925" y="3400425"/>
          <a:ext cx="533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20</xdr:row>
      <xdr:rowOff>0</xdr:rowOff>
    </xdr:from>
    <xdr:to>
      <xdr:col>9</xdr:col>
      <xdr:colOff>495300</xdr:colOff>
      <xdr:row>20</xdr:row>
      <xdr:rowOff>0</xdr:rowOff>
    </xdr:to>
    <xdr:sp macro="" textlink="">
      <xdr:nvSpPr>
        <xdr:cNvPr id="56659" name="Line 23"/>
        <xdr:cNvSpPr>
          <a:spLocks noChangeShapeType="1"/>
        </xdr:cNvSpPr>
      </xdr:nvSpPr>
      <xdr:spPr bwMode="auto">
        <a:xfrm>
          <a:off x="5105400" y="3867150"/>
          <a:ext cx="981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20</xdr:row>
      <xdr:rowOff>0</xdr:rowOff>
    </xdr:from>
    <xdr:to>
      <xdr:col>8</xdr:col>
      <xdr:colOff>133350</xdr:colOff>
      <xdr:row>20</xdr:row>
      <xdr:rowOff>171450</xdr:rowOff>
    </xdr:to>
    <xdr:sp macro="" textlink="">
      <xdr:nvSpPr>
        <xdr:cNvPr id="56660" name="Line 24"/>
        <xdr:cNvSpPr>
          <a:spLocks noChangeShapeType="1"/>
        </xdr:cNvSpPr>
      </xdr:nvSpPr>
      <xdr:spPr bwMode="auto">
        <a:xfrm flipV="1">
          <a:off x="5057775" y="3867150"/>
          <a:ext cx="57150" cy="171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20</xdr:row>
      <xdr:rowOff>76200</xdr:rowOff>
    </xdr:from>
    <xdr:to>
      <xdr:col>8</xdr:col>
      <xdr:colOff>66675</xdr:colOff>
      <xdr:row>20</xdr:row>
      <xdr:rowOff>161925</xdr:rowOff>
    </xdr:to>
    <xdr:sp macro="" textlink="">
      <xdr:nvSpPr>
        <xdr:cNvPr id="56661" name="Line 25"/>
        <xdr:cNvSpPr>
          <a:spLocks noChangeShapeType="1"/>
        </xdr:cNvSpPr>
      </xdr:nvSpPr>
      <xdr:spPr bwMode="auto">
        <a:xfrm flipH="1" flipV="1">
          <a:off x="5019675" y="3943350"/>
          <a:ext cx="28575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23</xdr:row>
      <xdr:rowOff>104775</xdr:rowOff>
    </xdr:from>
    <xdr:to>
      <xdr:col>8</xdr:col>
      <xdr:colOff>466725</xdr:colOff>
      <xdr:row>23</xdr:row>
      <xdr:rowOff>104775</xdr:rowOff>
    </xdr:to>
    <xdr:sp macro="" textlink="">
      <xdr:nvSpPr>
        <xdr:cNvPr id="56662" name="Line 29"/>
        <xdr:cNvSpPr>
          <a:spLocks noChangeShapeType="1"/>
        </xdr:cNvSpPr>
      </xdr:nvSpPr>
      <xdr:spPr bwMode="auto">
        <a:xfrm>
          <a:off x="5010150" y="4438650"/>
          <a:ext cx="438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23</xdr:row>
      <xdr:rowOff>104775</xdr:rowOff>
    </xdr:from>
    <xdr:to>
      <xdr:col>10</xdr:col>
      <xdr:colOff>457200</xdr:colOff>
      <xdr:row>23</xdr:row>
      <xdr:rowOff>104775</xdr:rowOff>
    </xdr:to>
    <xdr:sp macro="" textlink="">
      <xdr:nvSpPr>
        <xdr:cNvPr id="56663" name="Line 30"/>
        <xdr:cNvSpPr>
          <a:spLocks noChangeShapeType="1"/>
        </xdr:cNvSpPr>
      </xdr:nvSpPr>
      <xdr:spPr bwMode="auto">
        <a:xfrm>
          <a:off x="5667375" y="4438650"/>
          <a:ext cx="10191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26</xdr:row>
      <xdr:rowOff>133350</xdr:rowOff>
    </xdr:from>
    <xdr:to>
      <xdr:col>9</xdr:col>
      <xdr:colOff>447675</xdr:colOff>
      <xdr:row>26</xdr:row>
      <xdr:rowOff>133350</xdr:rowOff>
    </xdr:to>
    <xdr:sp macro="" textlink="">
      <xdr:nvSpPr>
        <xdr:cNvPr id="56664" name="Line 31"/>
        <xdr:cNvSpPr>
          <a:spLocks noChangeShapeType="1"/>
        </xdr:cNvSpPr>
      </xdr:nvSpPr>
      <xdr:spPr bwMode="auto">
        <a:xfrm>
          <a:off x="5324475" y="50387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104775</xdr:rowOff>
    </xdr:from>
    <xdr:to>
      <xdr:col>11</xdr:col>
      <xdr:colOff>371475</xdr:colOff>
      <xdr:row>26</xdr:row>
      <xdr:rowOff>104775</xdr:rowOff>
    </xdr:to>
    <xdr:sp macro="" textlink="">
      <xdr:nvSpPr>
        <xdr:cNvPr id="56665" name="Line 32"/>
        <xdr:cNvSpPr>
          <a:spLocks noChangeShapeType="1"/>
        </xdr:cNvSpPr>
      </xdr:nvSpPr>
      <xdr:spPr bwMode="auto">
        <a:xfrm>
          <a:off x="6267450" y="5010150"/>
          <a:ext cx="9429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29</xdr:row>
      <xdr:rowOff>161925</xdr:rowOff>
    </xdr:from>
    <xdr:to>
      <xdr:col>8</xdr:col>
      <xdr:colOff>161925</xdr:colOff>
      <xdr:row>30</xdr:row>
      <xdr:rowOff>161925</xdr:rowOff>
    </xdr:to>
    <xdr:sp macro="" textlink="">
      <xdr:nvSpPr>
        <xdr:cNvPr id="56666" name="Line 33"/>
        <xdr:cNvSpPr>
          <a:spLocks noChangeShapeType="1"/>
        </xdr:cNvSpPr>
      </xdr:nvSpPr>
      <xdr:spPr bwMode="auto">
        <a:xfrm flipV="1">
          <a:off x="5095875" y="5562600"/>
          <a:ext cx="47625" cy="190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30</xdr:row>
      <xdr:rowOff>57150</xdr:rowOff>
    </xdr:from>
    <xdr:to>
      <xdr:col>8</xdr:col>
      <xdr:colOff>104775</xdr:colOff>
      <xdr:row>30</xdr:row>
      <xdr:rowOff>171450</xdr:rowOff>
    </xdr:to>
    <xdr:sp macro="" textlink="">
      <xdr:nvSpPr>
        <xdr:cNvPr id="56667" name="Line 34"/>
        <xdr:cNvSpPr>
          <a:spLocks noChangeShapeType="1"/>
        </xdr:cNvSpPr>
      </xdr:nvSpPr>
      <xdr:spPr bwMode="auto">
        <a:xfrm flipH="1" flipV="1">
          <a:off x="5048250" y="5648325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171450</xdr:colOff>
      <xdr:row>29</xdr:row>
      <xdr:rowOff>171450</xdr:rowOff>
    </xdr:from>
    <xdr:to>
      <xdr:col>11</xdr:col>
      <xdr:colOff>57150</xdr:colOff>
      <xdr:row>29</xdr:row>
      <xdr:rowOff>171450</xdr:rowOff>
    </xdr:to>
    <xdr:sp macro="" textlink="">
      <xdr:nvSpPr>
        <xdr:cNvPr id="56668" name="Line 35"/>
        <xdr:cNvSpPr>
          <a:spLocks noChangeShapeType="1"/>
        </xdr:cNvSpPr>
      </xdr:nvSpPr>
      <xdr:spPr bwMode="auto">
        <a:xfrm flipH="1">
          <a:off x="5153025" y="5572125"/>
          <a:ext cx="174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32</xdr:row>
      <xdr:rowOff>104775</xdr:rowOff>
    </xdr:from>
    <xdr:to>
      <xdr:col>8</xdr:col>
      <xdr:colOff>485775</xdr:colOff>
      <xdr:row>32</xdr:row>
      <xdr:rowOff>104775</xdr:rowOff>
    </xdr:to>
    <xdr:sp macro="" textlink="">
      <xdr:nvSpPr>
        <xdr:cNvPr id="56669" name="Line 39"/>
        <xdr:cNvSpPr>
          <a:spLocks noChangeShapeType="1"/>
        </xdr:cNvSpPr>
      </xdr:nvSpPr>
      <xdr:spPr bwMode="auto">
        <a:xfrm>
          <a:off x="4972050" y="607695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35</xdr:row>
      <xdr:rowOff>19050</xdr:rowOff>
    </xdr:from>
    <xdr:to>
      <xdr:col>8</xdr:col>
      <xdr:colOff>85725</xdr:colOff>
      <xdr:row>35</xdr:row>
      <xdr:rowOff>171450</xdr:rowOff>
    </xdr:to>
    <xdr:sp macro="" textlink="">
      <xdr:nvSpPr>
        <xdr:cNvPr id="56670" name="Line 40"/>
        <xdr:cNvSpPr>
          <a:spLocks noChangeShapeType="1"/>
        </xdr:cNvSpPr>
      </xdr:nvSpPr>
      <xdr:spPr bwMode="auto">
        <a:xfrm flipV="1">
          <a:off x="5029200" y="6562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35</xdr:row>
      <xdr:rowOff>95250</xdr:rowOff>
    </xdr:from>
    <xdr:to>
      <xdr:col>8</xdr:col>
      <xdr:colOff>47625</xdr:colOff>
      <xdr:row>35</xdr:row>
      <xdr:rowOff>180975</xdr:rowOff>
    </xdr:to>
    <xdr:sp macro="" textlink="">
      <xdr:nvSpPr>
        <xdr:cNvPr id="56671" name="Line 41"/>
        <xdr:cNvSpPr>
          <a:spLocks noChangeShapeType="1"/>
        </xdr:cNvSpPr>
      </xdr:nvSpPr>
      <xdr:spPr bwMode="auto">
        <a:xfrm flipH="1" flipV="1">
          <a:off x="4991100" y="66389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35</xdr:row>
      <xdr:rowOff>19050</xdr:rowOff>
    </xdr:from>
    <xdr:to>
      <xdr:col>8</xdr:col>
      <xdr:colOff>228600</xdr:colOff>
      <xdr:row>35</xdr:row>
      <xdr:rowOff>28575</xdr:rowOff>
    </xdr:to>
    <xdr:sp macro="" textlink="">
      <xdr:nvSpPr>
        <xdr:cNvPr id="56672" name="Line 42"/>
        <xdr:cNvSpPr>
          <a:spLocks noChangeShapeType="1"/>
        </xdr:cNvSpPr>
      </xdr:nvSpPr>
      <xdr:spPr bwMode="auto">
        <a:xfrm flipV="1">
          <a:off x="5057775" y="65627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33</xdr:row>
      <xdr:rowOff>9525</xdr:rowOff>
    </xdr:from>
    <xdr:to>
      <xdr:col>8</xdr:col>
      <xdr:colOff>123825</xdr:colOff>
      <xdr:row>33</xdr:row>
      <xdr:rowOff>161925</xdr:rowOff>
    </xdr:to>
    <xdr:sp macro="" textlink="">
      <xdr:nvSpPr>
        <xdr:cNvPr id="56673" name="Line 43"/>
        <xdr:cNvSpPr>
          <a:spLocks noChangeShapeType="1"/>
        </xdr:cNvSpPr>
      </xdr:nvSpPr>
      <xdr:spPr bwMode="auto">
        <a:xfrm flipV="1">
          <a:off x="5067300" y="6172200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33</xdr:row>
      <xdr:rowOff>47625</xdr:rowOff>
    </xdr:from>
    <xdr:to>
      <xdr:col>8</xdr:col>
      <xdr:colOff>85725</xdr:colOff>
      <xdr:row>33</xdr:row>
      <xdr:rowOff>161925</xdr:rowOff>
    </xdr:to>
    <xdr:sp macro="" textlink="">
      <xdr:nvSpPr>
        <xdr:cNvPr id="56674" name="Line 44"/>
        <xdr:cNvSpPr>
          <a:spLocks noChangeShapeType="1"/>
        </xdr:cNvSpPr>
      </xdr:nvSpPr>
      <xdr:spPr bwMode="auto">
        <a:xfrm flipH="1" flipV="1">
          <a:off x="5029200" y="62103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33</xdr:row>
      <xdr:rowOff>9525</xdr:rowOff>
    </xdr:from>
    <xdr:to>
      <xdr:col>8</xdr:col>
      <xdr:colOff>295275</xdr:colOff>
      <xdr:row>33</xdr:row>
      <xdr:rowOff>19050</xdr:rowOff>
    </xdr:to>
    <xdr:sp macro="" textlink="">
      <xdr:nvSpPr>
        <xdr:cNvPr id="56675" name="Line 45"/>
        <xdr:cNvSpPr>
          <a:spLocks noChangeShapeType="1"/>
        </xdr:cNvSpPr>
      </xdr:nvSpPr>
      <xdr:spPr bwMode="auto">
        <a:xfrm flipV="1">
          <a:off x="5105400" y="61722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32</xdr:row>
      <xdr:rowOff>95250</xdr:rowOff>
    </xdr:from>
    <xdr:to>
      <xdr:col>9</xdr:col>
      <xdr:colOff>466725</xdr:colOff>
      <xdr:row>32</xdr:row>
      <xdr:rowOff>104775</xdr:rowOff>
    </xdr:to>
    <xdr:sp macro="" textlink="">
      <xdr:nvSpPr>
        <xdr:cNvPr id="56676" name="Line 46"/>
        <xdr:cNvSpPr>
          <a:spLocks noChangeShapeType="1"/>
        </xdr:cNvSpPr>
      </xdr:nvSpPr>
      <xdr:spPr bwMode="auto">
        <a:xfrm flipV="1">
          <a:off x="5619750" y="6067425"/>
          <a:ext cx="4381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37</xdr:row>
      <xdr:rowOff>19050</xdr:rowOff>
    </xdr:from>
    <xdr:to>
      <xdr:col>8</xdr:col>
      <xdr:colOff>133350</xdr:colOff>
      <xdr:row>37</xdr:row>
      <xdr:rowOff>171450</xdr:rowOff>
    </xdr:to>
    <xdr:sp macro="" textlink="">
      <xdr:nvSpPr>
        <xdr:cNvPr id="56677" name="Line 43"/>
        <xdr:cNvSpPr>
          <a:spLocks noChangeShapeType="1"/>
        </xdr:cNvSpPr>
      </xdr:nvSpPr>
      <xdr:spPr bwMode="auto">
        <a:xfrm flipV="1">
          <a:off x="5076825" y="6943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37</xdr:row>
      <xdr:rowOff>47625</xdr:rowOff>
    </xdr:from>
    <xdr:to>
      <xdr:col>8</xdr:col>
      <xdr:colOff>95250</xdr:colOff>
      <xdr:row>37</xdr:row>
      <xdr:rowOff>161925</xdr:rowOff>
    </xdr:to>
    <xdr:sp macro="" textlink="">
      <xdr:nvSpPr>
        <xdr:cNvPr id="56678" name="Line 44"/>
        <xdr:cNvSpPr>
          <a:spLocks noChangeShapeType="1"/>
        </xdr:cNvSpPr>
      </xdr:nvSpPr>
      <xdr:spPr bwMode="auto">
        <a:xfrm flipH="1" flipV="1">
          <a:off x="5038725" y="69723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37</xdr:row>
      <xdr:rowOff>9525</xdr:rowOff>
    </xdr:from>
    <xdr:to>
      <xdr:col>8</xdr:col>
      <xdr:colOff>295275</xdr:colOff>
      <xdr:row>37</xdr:row>
      <xdr:rowOff>19050</xdr:rowOff>
    </xdr:to>
    <xdr:sp macro="" textlink="">
      <xdr:nvSpPr>
        <xdr:cNvPr id="56679" name="Line 45"/>
        <xdr:cNvSpPr>
          <a:spLocks noChangeShapeType="1"/>
        </xdr:cNvSpPr>
      </xdr:nvSpPr>
      <xdr:spPr bwMode="auto">
        <a:xfrm flipV="1">
          <a:off x="5105400" y="69342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40</xdr:row>
      <xdr:rowOff>104775</xdr:rowOff>
    </xdr:from>
    <xdr:to>
      <xdr:col>8</xdr:col>
      <xdr:colOff>466725</xdr:colOff>
      <xdr:row>40</xdr:row>
      <xdr:rowOff>104775</xdr:rowOff>
    </xdr:to>
    <xdr:sp macro="" textlink="">
      <xdr:nvSpPr>
        <xdr:cNvPr id="56680" name="Line 29"/>
        <xdr:cNvSpPr>
          <a:spLocks noChangeShapeType="1"/>
        </xdr:cNvSpPr>
      </xdr:nvSpPr>
      <xdr:spPr bwMode="auto">
        <a:xfrm>
          <a:off x="5010150" y="7600950"/>
          <a:ext cx="438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40</xdr:row>
      <xdr:rowOff>104775</xdr:rowOff>
    </xdr:from>
    <xdr:to>
      <xdr:col>10</xdr:col>
      <xdr:colOff>457200</xdr:colOff>
      <xdr:row>40</xdr:row>
      <xdr:rowOff>104775</xdr:rowOff>
    </xdr:to>
    <xdr:sp macro="" textlink="">
      <xdr:nvSpPr>
        <xdr:cNvPr id="56681" name="Line 30"/>
        <xdr:cNvSpPr>
          <a:spLocks noChangeShapeType="1"/>
        </xdr:cNvSpPr>
      </xdr:nvSpPr>
      <xdr:spPr bwMode="auto">
        <a:xfrm>
          <a:off x="5667375" y="7600950"/>
          <a:ext cx="10191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43</xdr:row>
      <xdr:rowOff>133350</xdr:rowOff>
    </xdr:from>
    <xdr:to>
      <xdr:col>9</xdr:col>
      <xdr:colOff>447675</xdr:colOff>
      <xdr:row>43</xdr:row>
      <xdr:rowOff>133350</xdr:rowOff>
    </xdr:to>
    <xdr:sp macro="" textlink="">
      <xdr:nvSpPr>
        <xdr:cNvPr id="56682" name="Line 31"/>
        <xdr:cNvSpPr>
          <a:spLocks noChangeShapeType="1"/>
        </xdr:cNvSpPr>
      </xdr:nvSpPr>
      <xdr:spPr bwMode="auto">
        <a:xfrm>
          <a:off x="5324475" y="82010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43</xdr:row>
      <xdr:rowOff>104775</xdr:rowOff>
    </xdr:from>
    <xdr:to>
      <xdr:col>11</xdr:col>
      <xdr:colOff>371475</xdr:colOff>
      <xdr:row>43</xdr:row>
      <xdr:rowOff>104775</xdr:rowOff>
    </xdr:to>
    <xdr:sp macro="" textlink="">
      <xdr:nvSpPr>
        <xdr:cNvPr id="56683" name="Line 32"/>
        <xdr:cNvSpPr>
          <a:spLocks noChangeShapeType="1"/>
        </xdr:cNvSpPr>
      </xdr:nvSpPr>
      <xdr:spPr bwMode="auto">
        <a:xfrm>
          <a:off x="6267450" y="8172450"/>
          <a:ext cx="9429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46</xdr:row>
      <xdr:rowOff>161925</xdr:rowOff>
    </xdr:from>
    <xdr:to>
      <xdr:col>8</xdr:col>
      <xdr:colOff>161925</xdr:colOff>
      <xdr:row>47</xdr:row>
      <xdr:rowOff>161925</xdr:rowOff>
    </xdr:to>
    <xdr:sp macro="" textlink="">
      <xdr:nvSpPr>
        <xdr:cNvPr id="56684" name="Line 33"/>
        <xdr:cNvSpPr>
          <a:spLocks noChangeShapeType="1"/>
        </xdr:cNvSpPr>
      </xdr:nvSpPr>
      <xdr:spPr bwMode="auto">
        <a:xfrm flipV="1">
          <a:off x="5095875" y="8801100"/>
          <a:ext cx="47625" cy="190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47</xdr:row>
      <xdr:rowOff>57150</xdr:rowOff>
    </xdr:from>
    <xdr:to>
      <xdr:col>8</xdr:col>
      <xdr:colOff>104775</xdr:colOff>
      <xdr:row>47</xdr:row>
      <xdr:rowOff>171450</xdr:rowOff>
    </xdr:to>
    <xdr:sp macro="" textlink="">
      <xdr:nvSpPr>
        <xdr:cNvPr id="56685" name="Line 34"/>
        <xdr:cNvSpPr>
          <a:spLocks noChangeShapeType="1"/>
        </xdr:cNvSpPr>
      </xdr:nvSpPr>
      <xdr:spPr bwMode="auto">
        <a:xfrm flipH="1" flipV="1">
          <a:off x="5048250" y="8886825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171450</xdr:colOff>
      <xdr:row>46</xdr:row>
      <xdr:rowOff>171450</xdr:rowOff>
    </xdr:from>
    <xdr:to>
      <xdr:col>11</xdr:col>
      <xdr:colOff>57150</xdr:colOff>
      <xdr:row>46</xdr:row>
      <xdr:rowOff>171450</xdr:rowOff>
    </xdr:to>
    <xdr:sp macro="" textlink="">
      <xdr:nvSpPr>
        <xdr:cNvPr id="56686" name="Line 35"/>
        <xdr:cNvSpPr>
          <a:spLocks noChangeShapeType="1"/>
        </xdr:cNvSpPr>
      </xdr:nvSpPr>
      <xdr:spPr bwMode="auto">
        <a:xfrm flipH="1">
          <a:off x="5153025" y="8810625"/>
          <a:ext cx="174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49</xdr:row>
      <xdr:rowOff>104775</xdr:rowOff>
    </xdr:from>
    <xdr:to>
      <xdr:col>8</xdr:col>
      <xdr:colOff>485775</xdr:colOff>
      <xdr:row>49</xdr:row>
      <xdr:rowOff>104775</xdr:rowOff>
    </xdr:to>
    <xdr:sp macro="" textlink="">
      <xdr:nvSpPr>
        <xdr:cNvPr id="56687" name="Line 39"/>
        <xdr:cNvSpPr>
          <a:spLocks noChangeShapeType="1"/>
        </xdr:cNvSpPr>
      </xdr:nvSpPr>
      <xdr:spPr bwMode="auto">
        <a:xfrm>
          <a:off x="4972050" y="931545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52</xdr:row>
      <xdr:rowOff>19050</xdr:rowOff>
    </xdr:from>
    <xdr:to>
      <xdr:col>8</xdr:col>
      <xdr:colOff>85725</xdr:colOff>
      <xdr:row>52</xdr:row>
      <xdr:rowOff>171450</xdr:rowOff>
    </xdr:to>
    <xdr:sp macro="" textlink="">
      <xdr:nvSpPr>
        <xdr:cNvPr id="56688" name="Line 40"/>
        <xdr:cNvSpPr>
          <a:spLocks noChangeShapeType="1"/>
        </xdr:cNvSpPr>
      </xdr:nvSpPr>
      <xdr:spPr bwMode="auto">
        <a:xfrm flipV="1">
          <a:off x="5029200" y="98012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52</xdr:row>
      <xdr:rowOff>95250</xdr:rowOff>
    </xdr:from>
    <xdr:to>
      <xdr:col>8</xdr:col>
      <xdr:colOff>47625</xdr:colOff>
      <xdr:row>52</xdr:row>
      <xdr:rowOff>180975</xdr:rowOff>
    </xdr:to>
    <xdr:sp macro="" textlink="">
      <xdr:nvSpPr>
        <xdr:cNvPr id="56689" name="Line 41"/>
        <xdr:cNvSpPr>
          <a:spLocks noChangeShapeType="1"/>
        </xdr:cNvSpPr>
      </xdr:nvSpPr>
      <xdr:spPr bwMode="auto">
        <a:xfrm flipH="1" flipV="1">
          <a:off x="4991100" y="98774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52</xdr:row>
      <xdr:rowOff>19050</xdr:rowOff>
    </xdr:from>
    <xdr:to>
      <xdr:col>8</xdr:col>
      <xdr:colOff>228600</xdr:colOff>
      <xdr:row>52</xdr:row>
      <xdr:rowOff>28575</xdr:rowOff>
    </xdr:to>
    <xdr:sp macro="" textlink="">
      <xdr:nvSpPr>
        <xdr:cNvPr id="56690" name="Line 42"/>
        <xdr:cNvSpPr>
          <a:spLocks noChangeShapeType="1"/>
        </xdr:cNvSpPr>
      </xdr:nvSpPr>
      <xdr:spPr bwMode="auto">
        <a:xfrm flipV="1">
          <a:off x="5057775" y="98012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50</xdr:row>
      <xdr:rowOff>9525</xdr:rowOff>
    </xdr:from>
    <xdr:to>
      <xdr:col>8</xdr:col>
      <xdr:colOff>123825</xdr:colOff>
      <xdr:row>50</xdr:row>
      <xdr:rowOff>161925</xdr:rowOff>
    </xdr:to>
    <xdr:sp macro="" textlink="">
      <xdr:nvSpPr>
        <xdr:cNvPr id="56691" name="Line 43"/>
        <xdr:cNvSpPr>
          <a:spLocks noChangeShapeType="1"/>
        </xdr:cNvSpPr>
      </xdr:nvSpPr>
      <xdr:spPr bwMode="auto">
        <a:xfrm flipV="1">
          <a:off x="5067300" y="9410700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50</xdr:row>
      <xdr:rowOff>47625</xdr:rowOff>
    </xdr:from>
    <xdr:to>
      <xdr:col>8</xdr:col>
      <xdr:colOff>85725</xdr:colOff>
      <xdr:row>50</xdr:row>
      <xdr:rowOff>161925</xdr:rowOff>
    </xdr:to>
    <xdr:sp macro="" textlink="">
      <xdr:nvSpPr>
        <xdr:cNvPr id="56692" name="Line 44"/>
        <xdr:cNvSpPr>
          <a:spLocks noChangeShapeType="1"/>
        </xdr:cNvSpPr>
      </xdr:nvSpPr>
      <xdr:spPr bwMode="auto">
        <a:xfrm flipH="1" flipV="1">
          <a:off x="5029200" y="94488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50</xdr:row>
      <xdr:rowOff>9525</xdr:rowOff>
    </xdr:from>
    <xdr:to>
      <xdr:col>8</xdr:col>
      <xdr:colOff>295275</xdr:colOff>
      <xdr:row>50</xdr:row>
      <xdr:rowOff>19050</xdr:rowOff>
    </xdr:to>
    <xdr:sp macro="" textlink="">
      <xdr:nvSpPr>
        <xdr:cNvPr id="56693" name="Line 45"/>
        <xdr:cNvSpPr>
          <a:spLocks noChangeShapeType="1"/>
        </xdr:cNvSpPr>
      </xdr:nvSpPr>
      <xdr:spPr bwMode="auto">
        <a:xfrm flipV="1">
          <a:off x="5105400" y="94107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49</xdr:row>
      <xdr:rowOff>95250</xdr:rowOff>
    </xdr:from>
    <xdr:to>
      <xdr:col>9</xdr:col>
      <xdr:colOff>466725</xdr:colOff>
      <xdr:row>49</xdr:row>
      <xdr:rowOff>104775</xdr:rowOff>
    </xdr:to>
    <xdr:sp macro="" textlink="">
      <xdr:nvSpPr>
        <xdr:cNvPr id="56694" name="Line 46"/>
        <xdr:cNvSpPr>
          <a:spLocks noChangeShapeType="1"/>
        </xdr:cNvSpPr>
      </xdr:nvSpPr>
      <xdr:spPr bwMode="auto">
        <a:xfrm flipV="1">
          <a:off x="5619750" y="9305925"/>
          <a:ext cx="4381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54</xdr:row>
      <xdr:rowOff>19050</xdr:rowOff>
    </xdr:from>
    <xdr:to>
      <xdr:col>8</xdr:col>
      <xdr:colOff>133350</xdr:colOff>
      <xdr:row>54</xdr:row>
      <xdr:rowOff>171450</xdr:rowOff>
    </xdr:to>
    <xdr:sp macro="" textlink="">
      <xdr:nvSpPr>
        <xdr:cNvPr id="56695" name="Line 43"/>
        <xdr:cNvSpPr>
          <a:spLocks noChangeShapeType="1"/>
        </xdr:cNvSpPr>
      </xdr:nvSpPr>
      <xdr:spPr bwMode="auto">
        <a:xfrm flipV="1">
          <a:off x="5076825" y="101822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54</xdr:row>
      <xdr:rowOff>47625</xdr:rowOff>
    </xdr:from>
    <xdr:to>
      <xdr:col>8</xdr:col>
      <xdr:colOff>95250</xdr:colOff>
      <xdr:row>54</xdr:row>
      <xdr:rowOff>161925</xdr:rowOff>
    </xdr:to>
    <xdr:sp macro="" textlink="">
      <xdr:nvSpPr>
        <xdr:cNvPr id="56696" name="Line 44"/>
        <xdr:cNvSpPr>
          <a:spLocks noChangeShapeType="1"/>
        </xdr:cNvSpPr>
      </xdr:nvSpPr>
      <xdr:spPr bwMode="auto">
        <a:xfrm flipH="1" flipV="1">
          <a:off x="5038725" y="102108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54</xdr:row>
      <xdr:rowOff>9525</xdr:rowOff>
    </xdr:from>
    <xdr:to>
      <xdr:col>8</xdr:col>
      <xdr:colOff>295275</xdr:colOff>
      <xdr:row>54</xdr:row>
      <xdr:rowOff>19050</xdr:rowOff>
    </xdr:to>
    <xdr:sp macro="" textlink="">
      <xdr:nvSpPr>
        <xdr:cNvPr id="56697" name="Line 45"/>
        <xdr:cNvSpPr>
          <a:spLocks noChangeShapeType="1"/>
        </xdr:cNvSpPr>
      </xdr:nvSpPr>
      <xdr:spPr bwMode="auto">
        <a:xfrm flipV="1">
          <a:off x="5105400" y="101727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57</xdr:row>
      <xdr:rowOff>104775</xdr:rowOff>
    </xdr:from>
    <xdr:to>
      <xdr:col>8</xdr:col>
      <xdr:colOff>466725</xdr:colOff>
      <xdr:row>57</xdr:row>
      <xdr:rowOff>104775</xdr:rowOff>
    </xdr:to>
    <xdr:sp macro="" textlink="">
      <xdr:nvSpPr>
        <xdr:cNvPr id="56698" name="Line 29"/>
        <xdr:cNvSpPr>
          <a:spLocks noChangeShapeType="1"/>
        </xdr:cNvSpPr>
      </xdr:nvSpPr>
      <xdr:spPr bwMode="auto">
        <a:xfrm>
          <a:off x="5010150" y="10839450"/>
          <a:ext cx="438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57</xdr:row>
      <xdr:rowOff>104775</xdr:rowOff>
    </xdr:from>
    <xdr:to>
      <xdr:col>10</xdr:col>
      <xdr:colOff>457200</xdr:colOff>
      <xdr:row>57</xdr:row>
      <xdr:rowOff>104775</xdr:rowOff>
    </xdr:to>
    <xdr:sp macro="" textlink="">
      <xdr:nvSpPr>
        <xdr:cNvPr id="56699" name="Line 30"/>
        <xdr:cNvSpPr>
          <a:spLocks noChangeShapeType="1"/>
        </xdr:cNvSpPr>
      </xdr:nvSpPr>
      <xdr:spPr bwMode="auto">
        <a:xfrm>
          <a:off x="5667375" y="10839450"/>
          <a:ext cx="10191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342900</xdr:colOff>
      <xdr:row>60</xdr:row>
      <xdr:rowOff>133350</xdr:rowOff>
    </xdr:from>
    <xdr:to>
      <xdr:col>9</xdr:col>
      <xdr:colOff>447675</xdr:colOff>
      <xdr:row>60</xdr:row>
      <xdr:rowOff>133350</xdr:rowOff>
    </xdr:to>
    <xdr:sp macro="" textlink="">
      <xdr:nvSpPr>
        <xdr:cNvPr id="56700" name="Line 31"/>
        <xdr:cNvSpPr>
          <a:spLocks noChangeShapeType="1"/>
        </xdr:cNvSpPr>
      </xdr:nvSpPr>
      <xdr:spPr bwMode="auto">
        <a:xfrm>
          <a:off x="5324475" y="114395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60</xdr:row>
      <xdr:rowOff>104775</xdr:rowOff>
    </xdr:from>
    <xdr:to>
      <xdr:col>11</xdr:col>
      <xdr:colOff>371475</xdr:colOff>
      <xdr:row>60</xdr:row>
      <xdr:rowOff>104775</xdr:rowOff>
    </xdr:to>
    <xdr:sp macro="" textlink="">
      <xdr:nvSpPr>
        <xdr:cNvPr id="56701" name="Line 32"/>
        <xdr:cNvSpPr>
          <a:spLocks noChangeShapeType="1"/>
        </xdr:cNvSpPr>
      </xdr:nvSpPr>
      <xdr:spPr bwMode="auto">
        <a:xfrm>
          <a:off x="6267450" y="11410950"/>
          <a:ext cx="9429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63</xdr:row>
      <xdr:rowOff>161925</xdr:rowOff>
    </xdr:from>
    <xdr:to>
      <xdr:col>8</xdr:col>
      <xdr:colOff>161925</xdr:colOff>
      <xdr:row>64</xdr:row>
      <xdr:rowOff>161925</xdr:rowOff>
    </xdr:to>
    <xdr:sp macro="" textlink="">
      <xdr:nvSpPr>
        <xdr:cNvPr id="56702" name="Line 33"/>
        <xdr:cNvSpPr>
          <a:spLocks noChangeShapeType="1"/>
        </xdr:cNvSpPr>
      </xdr:nvSpPr>
      <xdr:spPr bwMode="auto">
        <a:xfrm flipV="1">
          <a:off x="5095875" y="12039600"/>
          <a:ext cx="47625" cy="190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64</xdr:row>
      <xdr:rowOff>57150</xdr:rowOff>
    </xdr:from>
    <xdr:to>
      <xdr:col>8</xdr:col>
      <xdr:colOff>104775</xdr:colOff>
      <xdr:row>64</xdr:row>
      <xdr:rowOff>171450</xdr:rowOff>
    </xdr:to>
    <xdr:sp macro="" textlink="">
      <xdr:nvSpPr>
        <xdr:cNvPr id="56703" name="Line 34"/>
        <xdr:cNvSpPr>
          <a:spLocks noChangeShapeType="1"/>
        </xdr:cNvSpPr>
      </xdr:nvSpPr>
      <xdr:spPr bwMode="auto">
        <a:xfrm flipH="1" flipV="1">
          <a:off x="5048250" y="12125325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171450</xdr:colOff>
      <xdr:row>63</xdr:row>
      <xdr:rowOff>171450</xdr:rowOff>
    </xdr:from>
    <xdr:to>
      <xdr:col>11</xdr:col>
      <xdr:colOff>57150</xdr:colOff>
      <xdr:row>63</xdr:row>
      <xdr:rowOff>171450</xdr:rowOff>
    </xdr:to>
    <xdr:sp macro="" textlink="">
      <xdr:nvSpPr>
        <xdr:cNvPr id="56704" name="Line 35"/>
        <xdr:cNvSpPr>
          <a:spLocks noChangeShapeType="1"/>
        </xdr:cNvSpPr>
      </xdr:nvSpPr>
      <xdr:spPr bwMode="auto">
        <a:xfrm flipH="1">
          <a:off x="5153025" y="12049125"/>
          <a:ext cx="174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600075</xdr:colOff>
      <xdr:row>66</xdr:row>
      <xdr:rowOff>104775</xdr:rowOff>
    </xdr:from>
    <xdr:to>
      <xdr:col>8</xdr:col>
      <xdr:colOff>485775</xdr:colOff>
      <xdr:row>66</xdr:row>
      <xdr:rowOff>104775</xdr:rowOff>
    </xdr:to>
    <xdr:sp macro="" textlink="">
      <xdr:nvSpPr>
        <xdr:cNvPr id="56705" name="Line 39"/>
        <xdr:cNvSpPr>
          <a:spLocks noChangeShapeType="1"/>
        </xdr:cNvSpPr>
      </xdr:nvSpPr>
      <xdr:spPr bwMode="auto">
        <a:xfrm>
          <a:off x="4972050" y="1255395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69</xdr:row>
      <xdr:rowOff>19050</xdr:rowOff>
    </xdr:from>
    <xdr:to>
      <xdr:col>8</xdr:col>
      <xdr:colOff>85725</xdr:colOff>
      <xdr:row>69</xdr:row>
      <xdr:rowOff>171450</xdr:rowOff>
    </xdr:to>
    <xdr:sp macro="" textlink="">
      <xdr:nvSpPr>
        <xdr:cNvPr id="56706" name="Line 40"/>
        <xdr:cNvSpPr>
          <a:spLocks noChangeShapeType="1"/>
        </xdr:cNvSpPr>
      </xdr:nvSpPr>
      <xdr:spPr bwMode="auto">
        <a:xfrm flipV="1">
          <a:off x="5029200" y="13039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69</xdr:row>
      <xdr:rowOff>95250</xdr:rowOff>
    </xdr:from>
    <xdr:to>
      <xdr:col>8</xdr:col>
      <xdr:colOff>47625</xdr:colOff>
      <xdr:row>69</xdr:row>
      <xdr:rowOff>180975</xdr:rowOff>
    </xdr:to>
    <xdr:sp macro="" textlink="">
      <xdr:nvSpPr>
        <xdr:cNvPr id="56707" name="Line 41"/>
        <xdr:cNvSpPr>
          <a:spLocks noChangeShapeType="1"/>
        </xdr:cNvSpPr>
      </xdr:nvSpPr>
      <xdr:spPr bwMode="auto">
        <a:xfrm flipH="1" flipV="1">
          <a:off x="4991100" y="131159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69</xdr:row>
      <xdr:rowOff>19050</xdr:rowOff>
    </xdr:from>
    <xdr:to>
      <xdr:col>8</xdr:col>
      <xdr:colOff>228600</xdr:colOff>
      <xdr:row>69</xdr:row>
      <xdr:rowOff>28575</xdr:rowOff>
    </xdr:to>
    <xdr:sp macro="" textlink="">
      <xdr:nvSpPr>
        <xdr:cNvPr id="56708" name="Line 42"/>
        <xdr:cNvSpPr>
          <a:spLocks noChangeShapeType="1"/>
        </xdr:cNvSpPr>
      </xdr:nvSpPr>
      <xdr:spPr bwMode="auto">
        <a:xfrm flipV="1">
          <a:off x="5057775" y="130397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67</xdr:row>
      <xdr:rowOff>9525</xdr:rowOff>
    </xdr:from>
    <xdr:to>
      <xdr:col>8</xdr:col>
      <xdr:colOff>123825</xdr:colOff>
      <xdr:row>67</xdr:row>
      <xdr:rowOff>161925</xdr:rowOff>
    </xdr:to>
    <xdr:sp macro="" textlink="">
      <xdr:nvSpPr>
        <xdr:cNvPr id="56709" name="Line 43"/>
        <xdr:cNvSpPr>
          <a:spLocks noChangeShapeType="1"/>
        </xdr:cNvSpPr>
      </xdr:nvSpPr>
      <xdr:spPr bwMode="auto">
        <a:xfrm flipV="1">
          <a:off x="5067300" y="12649200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67</xdr:row>
      <xdr:rowOff>47625</xdr:rowOff>
    </xdr:from>
    <xdr:to>
      <xdr:col>8</xdr:col>
      <xdr:colOff>85725</xdr:colOff>
      <xdr:row>67</xdr:row>
      <xdr:rowOff>161925</xdr:rowOff>
    </xdr:to>
    <xdr:sp macro="" textlink="">
      <xdr:nvSpPr>
        <xdr:cNvPr id="56710" name="Line 44"/>
        <xdr:cNvSpPr>
          <a:spLocks noChangeShapeType="1"/>
        </xdr:cNvSpPr>
      </xdr:nvSpPr>
      <xdr:spPr bwMode="auto">
        <a:xfrm flipH="1" flipV="1">
          <a:off x="5029200" y="126873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67</xdr:row>
      <xdr:rowOff>9525</xdr:rowOff>
    </xdr:from>
    <xdr:to>
      <xdr:col>8</xdr:col>
      <xdr:colOff>295275</xdr:colOff>
      <xdr:row>67</xdr:row>
      <xdr:rowOff>19050</xdr:rowOff>
    </xdr:to>
    <xdr:sp macro="" textlink="">
      <xdr:nvSpPr>
        <xdr:cNvPr id="56711" name="Line 45"/>
        <xdr:cNvSpPr>
          <a:spLocks noChangeShapeType="1"/>
        </xdr:cNvSpPr>
      </xdr:nvSpPr>
      <xdr:spPr bwMode="auto">
        <a:xfrm flipV="1">
          <a:off x="5105400" y="126492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66</xdr:row>
      <xdr:rowOff>95250</xdr:rowOff>
    </xdr:from>
    <xdr:to>
      <xdr:col>9</xdr:col>
      <xdr:colOff>466725</xdr:colOff>
      <xdr:row>66</xdr:row>
      <xdr:rowOff>104775</xdr:rowOff>
    </xdr:to>
    <xdr:sp macro="" textlink="">
      <xdr:nvSpPr>
        <xdr:cNvPr id="56712" name="Line 46"/>
        <xdr:cNvSpPr>
          <a:spLocks noChangeShapeType="1"/>
        </xdr:cNvSpPr>
      </xdr:nvSpPr>
      <xdr:spPr bwMode="auto">
        <a:xfrm flipV="1">
          <a:off x="5619750" y="12544425"/>
          <a:ext cx="4381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71</xdr:row>
      <xdr:rowOff>19050</xdr:rowOff>
    </xdr:from>
    <xdr:to>
      <xdr:col>8</xdr:col>
      <xdr:colOff>133350</xdr:colOff>
      <xdr:row>71</xdr:row>
      <xdr:rowOff>171450</xdr:rowOff>
    </xdr:to>
    <xdr:sp macro="" textlink="">
      <xdr:nvSpPr>
        <xdr:cNvPr id="56713" name="Line 43"/>
        <xdr:cNvSpPr>
          <a:spLocks noChangeShapeType="1"/>
        </xdr:cNvSpPr>
      </xdr:nvSpPr>
      <xdr:spPr bwMode="auto">
        <a:xfrm flipV="1">
          <a:off x="5076825" y="13420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71</xdr:row>
      <xdr:rowOff>47625</xdr:rowOff>
    </xdr:from>
    <xdr:to>
      <xdr:col>8</xdr:col>
      <xdr:colOff>95250</xdr:colOff>
      <xdr:row>71</xdr:row>
      <xdr:rowOff>161925</xdr:rowOff>
    </xdr:to>
    <xdr:sp macro="" textlink="">
      <xdr:nvSpPr>
        <xdr:cNvPr id="56714" name="Line 44"/>
        <xdr:cNvSpPr>
          <a:spLocks noChangeShapeType="1"/>
        </xdr:cNvSpPr>
      </xdr:nvSpPr>
      <xdr:spPr bwMode="auto">
        <a:xfrm flipH="1" flipV="1">
          <a:off x="5038725" y="13449300"/>
          <a:ext cx="381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71</xdr:row>
      <xdr:rowOff>9525</xdr:rowOff>
    </xdr:from>
    <xdr:to>
      <xdr:col>8</xdr:col>
      <xdr:colOff>295275</xdr:colOff>
      <xdr:row>71</xdr:row>
      <xdr:rowOff>19050</xdr:rowOff>
    </xdr:to>
    <xdr:sp macro="" textlink="">
      <xdr:nvSpPr>
        <xdr:cNvPr id="56715" name="Line 45"/>
        <xdr:cNvSpPr>
          <a:spLocks noChangeShapeType="1"/>
        </xdr:cNvSpPr>
      </xdr:nvSpPr>
      <xdr:spPr bwMode="auto">
        <a:xfrm flipV="1">
          <a:off x="5105400" y="13411200"/>
          <a:ext cx="17145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52</xdr:row>
      <xdr:rowOff>19050</xdr:rowOff>
    </xdr:from>
    <xdr:to>
      <xdr:col>8</xdr:col>
      <xdr:colOff>85725</xdr:colOff>
      <xdr:row>52</xdr:row>
      <xdr:rowOff>171450</xdr:rowOff>
    </xdr:to>
    <xdr:sp macro="" textlink="">
      <xdr:nvSpPr>
        <xdr:cNvPr id="56716" name="Line 40"/>
        <xdr:cNvSpPr>
          <a:spLocks noChangeShapeType="1"/>
        </xdr:cNvSpPr>
      </xdr:nvSpPr>
      <xdr:spPr bwMode="auto">
        <a:xfrm flipV="1">
          <a:off x="5029200" y="98012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52</xdr:row>
      <xdr:rowOff>95250</xdr:rowOff>
    </xdr:from>
    <xdr:to>
      <xdr:col>8</xdr:col>
      <xdr:colOff>47625</xdr:colOff>
      <xdr:row>52</xdr:row>
      <xdr:rowOff>180975</xdr:rowOff>
    </xdr:to>
    <xdr:sp macro="" textlink="">
      <xdr:nvSpPr>
        <xdr:cNvPr id="56717" name="Line 41"/>
        <xdr:cNvSpPr>
          <a:spLocks noChangeShapeType="1"/>
        </xdr:cNvSpPr>
      </xdr:nvSpPr>
      <xdr:spPr bwMode="auto">
        <a:xfrm flipH="1" flipV="1">
          <a:off x="4991100" y="98774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52</xdr:row>
      <xdr:rowOff>19050</xdr:rowOff>
    </xdr:from>
    <xdr:to>
      <xdr:col>8</xdr:col>
      <xdr:colOff>228600</xdr:colOff>
      <xdr:row>52</xdr:row>
      <xdr:rowOff>28575</xdr:rowOff>
    </xdr:to>
    <xdr:sp macro="" textlink="">
      <xdr:nvSpPr>
        <xdr:cNvPr id="56718" name="Line 42"/>
        <xdr:cNvSpPr>
          <a:spLocks noChangeShapeType="1"/>
        </xdr:cNvSpPr>
      </xdr:nvSpPr>
      <xdr:spPr bwMode="auto">
        <a:xfrm flipV="1">
          <a:off x="5057775" y="98012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35</xdr:row>
      <xdr:rowOff>19050</xdr:rowOff>
    </xdr:from>
    <xdr:to>
      <xdr:col>8</xdr:col>
      <xdr:colOff>85725</xdr:colOff>
      <xdr:row>35</xdr:row>
      <xdr:rowOff>171450</xdr:rowOff>
    </xdr:to>
    <xdr:sp macro="" textlink="">
      <xdr:nvSpPr>
        <xdr:cNvPr id="56719" name="Line 40"/>
        <xdr:cNvSpPr>
          <a:spLocks noChangeShapeType="1"/>
        </xdr:cNvSpPr>
      </xdr:nvSpPr>
      <xdr:spPr bwMode="auto">
        <a:xfrm flipV="1">
          <a:off x="5029200" y="6562725"/>
          <a:ext cx="3810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35</xdr:row>
      <xdr:rowOff>95250</xdr:rowOff>
    </xdr:from>
    <xdr:to>
      <xdr:col>8</xdr:col>
      <xdr:colOff>47625</xdr:colOff>
      <xdr:row>35</xdr:row>
      <xdr:rowOff>180975</xdr:rowOff>
    </xdr:to>
    <xdr:sp macro="" textlink="">
      <xdr:nvSpPr>
        <xdr:cNvPr id="56720" name="Line 41"/>
        <xdr:cNvSpPr>
          <a:spLocks noChangeShapeType="1"/>
        </xdr:cNvSpPr>
      </xdr:nvSpPr>
      <xdr:spPr bwMode="auto">
        <a:xfrm flipH="1" flipV="1">
          <a:off x="4991100" y="6638925"/>
          <a:ext cx="38100" cy="85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35</xdr:row>
      <xdr:rowOff>19050</xdr:rowOff>
    </xdr:from>
    <xdr:to>
      <xdr:col>8</xdr:col>
      <xdr:colOff>228600</xdr:colOff>
      <xdr:row>35</xdr:row>
      <xdr:rowOff>28575</xdr:rowOff>
    </xdr:to>
    <xdr:sp macro="" textlink="">
      <xdr:nvSpPr>
        <xdr:cNvPr id="56721" name="Line 42"/>
        <xdr:cNvSpPr>
          <a:spLocks noChangeShapeType="1"/>
        </xdr:cNvSpPr>
      </xdr:nvSpPr>
      <xdr:spPr bwMode="auto">
        <a:xfrm flipV="1">
          <a:off x="5057775" y="6562725"/>
          <a:ext cx="1524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123825</xdr:colOff>
      <xdr:row>5</xdr:row>
      <xdr:rowOff>99391</xdr:rowOff>
    </xdr:from>
    <xdr:to>
      <xdr:col>6</xdr:col>
      <xdr:colOff>409575</xdr:colOff>
      <xdr:row>72</xdr:row>
      <xdr:rowOff>41412</xdr:rowOff>
    </xdr:to>
    <xdr:pic>
      <xdr:nvPicPr>
        <xdr:cNvPr id="5672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2434" y="1051891"/>
          <a:ext cx="998054" cy="12705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323022</xdr:colOff>
      <xdr:row>0</xdr:row>
      <xdr:rowOff>57977</xdr:rowOff>
    </xdr:from>
    <xdr:to>
      <xdr:col>15</xdr:col>
      <xdr:colOff>417027</xdr:colOff>
      <xdr:row>3</xdr:row>
      <xdr:rowOff>139606</xdr:rowOff>
    </xdr:to>
    <xdr:pic>
      <xdr:nvPicPr>
        <xdr:cNvPr id="75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5652" y="57977"/>
          <a:ext cx="1452353" cy="653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csac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1"/>
  <sheetViews>
    <sheetView tabSelected="1" zoomScale="115" zoomScaleNormal="115" workbookViewId="0">
      <selection activeCell="K13" sqref="K13"/>
    </sheetView>
  </sheetViews>
  <sheetFormatPr defaultRowHeight="15" customHeight="1" x14ac:dyDescent="0.2"/>
  <cols>
    <col min="1" max="1" width="9.140625" style="7"/>
    <col min="2" max="2" width="2.140625" style="7" customWidth="1"/>
    <col min="3" max="3" width="12.5703125" style="7" customWidth="1"/>
    <col min="4" max="4" width="10.140625" style="69" bestFit="1" customWidth="1"/>
    <col min="5" max="5" width="10.140625" style="7" bestFit="1" customWidth="1"/>
    <col min="6" max="7" width="10.7109375" style="7" customWidth="1"/>
    <col min="8" max="9" width="9.140625" style="7"/>
    <col min="10" max="10" width="9.5703125" style="7" bestFit="1" customWidth="1"/>
    <col min="11" max="12" width="9.140625" style="7"/>
    <col min="13" max="13" width="9.5703125" style="7" customWidth="1"/>
    <col min="14" max="14" width="4.140625" style="7" bestFit="1" customWidth="1"/>
    <col min="15" max="16" width="6.7109375" style="1" customWidth="1"/>
    <col min="17" max="17" width="2.140625" style="7" customWidth="1"/>
    <col min="18" max="16384" width="9.140625" style="7"/>
  </cols>
  <sheetData>
    <row r="1" spans="2:18" ht="15" customHeight="1" thickTop="1" x14ac:dyDescent="0.2">
      <c r="B1" s="8"/>
      <c r="C1" s="9"/>
      <c r="D1" s="109"/>
      <c r="E1" s="9"/>
      <c r="F1" s="9"/>
      <c r="G1" s="9"/>
      <c r="H1" s="9"/>
      <c r="I1" s="9"/>
      <c r="J1" s="9"/>
      <c r="K1" s="9"/>
      <c r="L1" s="9"/>
      <c r="M1" s="9"/>
      <c r="N1" s="9"/>
      <c r="O1" s="2"/>
      <c r="P1" s="2"/>
      <c r="Q1" s="10"/>
    </row>
    <row r="2" spans="2:18" ht="15" customHeight="1" x14ac:dyDescent="0.2">
      <c r="B2" s="11"/>
      <c r="C2" s="12"/>
      <c r="D2" s="150" t="s">
        <v>101</v>
      </c>
      <c r="E2" s="150"/>
      <c r="F2" s="150"/>
      <c r="G2" s="150"/>
      <c r="H2" s="150"/>
      <c r="I2" s="150"/>
      <c r="J2" s="150"/>
      <c r="K2" s="150"/>
      <c r="L2" s="150"/>
      <c r="M2" s="12"/>
      <c r="N2" s="12"/>
      <c r="O2" s="4"/>
      <c r="P2" s="4"/>
      <c r="Q2" s="13"/>
    </row>
    <row r="3" spans="2:18" ht="15" customHeight="1" x14ac:dyDescent="0.2">
      <c r="B3" s="11"/>
      <c r="C3" s="12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4"/>
      <c r="P3" s="4"/>
      <c r="Q3" s="13"/>
    </row>
    <row r="4" spans="2:18" ht="15" customHeight="1" thickBot="1" x14ac:dyDescent="0.25">
      <c r="B4" s="11"/>
      <c r="C4" s="12"/>
      <c r="D4" s="65"/>
      <c r="E4" s="12"/>
      <c r="F4" s="12"/>
      <c r="G4" s="151" t="s">
        <v>102</v>
      </c>
      <c r="H4" s="151"/>
      <c r="I4" s="151"/>
      <c r="J4" s="151"/>
      <c r="K4" s="151"/>
      <c r="L4" s="12"/>
      <c r="M4" s="12"/>
      <c r="N4" s="12"/>
      <c r="O4" s="4"/>
      <c r="P4" s="4"/>
      <c r="Q4" s="13"/>
    </row>
    <row r="5" spans="2:18" ht="15" customHeight="1" thickTop="1" thickBot="1" x14ac:dyDescent="0.25">
      <c r="B5" s="11"/>
      <c r="C5" s="120" t="s">
        <v>8</v>
      </c>
      <c r="D5" s="121"/>
      <c r="E5" s="21"/>
      <c r="F5" s="21"/>
      <c r="G5" s="22"/>
      <c r="H5" s="122" t="s">
        <v>9</v>
      </c>
      <c r="I5" s="118"/>
      <c r="J5" s="118"/>
      <c r="K5" s="118"/>
      <c r="L5" s="21"/>
      <c r="M5" s="21"/>
      <c r="N5" s="22"/>
      <c r="O5" s="19" t="s">
        <v>25</v>
      </c>
      <c r="P5" s="20" t="s">
        <v>26</v>
      </c>
      <c r="Q5" s="13"/>
    </row>
    <row r="6" spans="2:18" ht="15" customHeight="1" thickTop="1" x14ac:dyDescent="0.25">
      <c r="B6" s="11"/>
      <c r="C6" s="64" t="s">
        <v>57</v>
      </c>
      <c r="D6" s="92">
        <v>250</v>
      </c>
      <c r="E6" s="46" t="s">
        <v>35</v>
      </c>
      <c r="F6" s="46"/>
      <c r="G6" s="75"/>
      <c r="H6" s="53"/>
      <c r="I6" s="54" t="s">
        <v>46</v>
      </c>
      <c r="J6" s="55" t="s">
        <v>47</v>
      </c>
      <c r="K6" s="61">
        <f ca="1">1.1*nicsaco!B3^2</f>
        <v>440.00000000000006</v>
      </c>
      <c r="L6" s="62">
        <f ca="1">nicsaco!B4^2</f>
        <v>160000</v>
      </c>
      <c r="M6" s="61"/>
      <c r="N6" s="26"/>
      <c r="O6" s="5"/>
      <c r="P6" s="48"/>
      <c r="Q6" s="13"/>
    </row>
    <row r="7" spans="2:18" ht="15" customHeight="1" x14ac:dyDescent="0.25">
      <c r="B7" s="11"/>
      <c r="C7" s="25"/>
      <c r="D7" s="65"/>
      <c r="E7" s="12"/>
      <c r="F7" s="12"/>
      <c r="G7" s="26"/>
      <c r="H7" s="56" t="s">
        <v>48</v>
      </c>
      <c r="I7" s="57"/>
      <c r="J7" s="58" t="s">
        <v>10</v>
      </c>
      <c r="K7" s="12"/>
      <c r="L7" s="61" t="s">
        <v>10</v>
      </c>
      <c r="M7" s="61">
        <f ca="1">nicsaco!F2</f>
        <v>0.70399999999999996</v>
      </c>
      <c r="N7" s="75" t="s">
        <v>32</v>
      </c>
      <c r="O7" s="49">
        <f ca="1">nicsaco!G3</f>
        <v>7.0047999999999999E-2</v>
      </c>
      <c r="P7" s="48"/>
      <c r="Q7" s="13"/>
      <c r="R7" s="23"/>
    </row>
    <row r="8" spans="2:18" ht="15" customHeight="1" x14ac:dyDescent="0.2">
      <c r="B8" s="11"/>
      <c r="C8" s="64" t="s">
        <v>58</v>
      </c>
      <c r="D8" s="93">
        <v>20</v>
      </c>
      <c r="E8" s="46" t="s">
        <v>33</v>
      </c>
      <c r="F8" s="46"/>
      <c r="G8" s="75"/>
      <c r="H8" s="53"/>
      <c r="I8" s="59" t="s">
        <v>49</v>
      </c>
      <c r="J8" s="60" t="s">
        <v>50</v>
      </c>
      <c r="K8" s="62">
        <f ca="1">nicsaco!B2*1000</f>
        <v>250000</v>
      </c>
      <c r="L8" s="61">
        <f ca="1">nicsaco!B7^2</f>
        <v>400</v>
      </c>
      <c r="M8" s="61"/>
      <c r="N8" s="26"/>
      <c r="O8" s="5"/>
      <c r="P8" s="48"/>
      <c r="Q8" s="13"/>
    </row>
    <row r="9" spans="2:18" ht="15" customHeight="1" x14ac:dyDescent="0.2">
      <c r="B9" s="11"/>
      <c r="C9" s="24"/>
      <c r="D9" s="65"/>
      <c r="E9" s="12"/>
      <c r="F9" s="12"/>
      <c r="G9" s="26"/>
      <c r="H9" s="24"/>
      <c r="I9" s="30"/>
      <c r="J9" s="31"/>
      <c r="K9" s="47"/>
      <c r="L9" s="4"/>
      <c r="M9" s="12"/>
      <c r="N9" s="26"/>
      <c r="O9" s="5"/>
      <c r="P9" s="48"/>
      <c r="Q9" s="13"/>
    </row>
    <row r="10" spans="2:18" ht="15" customHeight="1" x14ac:dyDescent="0.2">
      <c r="B10" s="11"/>
      <c r="C10" s="24"/>
      <c r="D10" s="66"/>
      <c r="E10" s="12"/>
      <c r="F10" s="12"/>
      <c r="G10" s="26"/>
      <c r="H10" s="56" t="s">
        <v>51</v>
      </c>
      <c r="I10" s="63" t="s">
        <v>52</v>
      </c>
      <c r="J10" s="63"/>
      <c r="K10" s="63" t="s">
        <v>53</v>
      </c>
      <c r="L10" s="63" t="s">
        <v>45</v>
      </c>
      <c r="M10" s="12"/>
      <c r="N10" s="26"/>
      <c r="O10" s="5"/>
      <c r="P10" s="85">
        <f ca="1">nicsaco!H4</f>
        <v>0.70047999999999999</v>
      </c>
      <c r="Q10" s="13"/>
    </row>
    <row r="11" spans="2:18" ht="15" customHeight="1" x14ac:dyDescent="0.2">
      <c r="B11" s="11"/>
      <c r="C11" s="24"/>
      <c r="D11" s="66"/>
      <c r="E11" s="12"/>
      <c r="F11" s="12"/>
      <c r="G11" s="26"/>
      <c r="H11" s="28"/>
      <c r="I11" s="12"/>
      <c r="J11" s="32"/>
      <c r="K11" s="32"/>
      <c r="L11" s="32"/>
      <c r="M11" s="12"/>
      <c r="N11" s="26"/>
      <c r="O11" s="5"/>
      <c r="P11" s="48"/>
      <c r="Q11" s="13"/>
    </row>
    <row r="12" spans="2:18" ht="15" customHeight="1" x14ac:dyDescent="0.2">
      <c r="B12" s="11"/>
      <c r="C12" s="24"/>
      <c r="D12" s="65"/>
      <c r="E12" s="12"/>
      <c r="F12" s="12"/>
      <c r="G12" s="26"/>
      <c r="H12" s="77" t="s">
        <v>93</v>
      </c>
      <c r="I12" s="83">
        <f ca="1">nicsaco!H4</f>
        <v>0.70047999999999999</v>
      </c>
      <c r="J12" s="46" t="s">
        <v>32</v>
      </c>
      <c r="K12" s="103" t="s">
        <v>94</v>
      </c>
      <c r="L12" s="83">
        <f ca="1">nicsaco!G3</f>
        <v>7.0047999999999999E-2</v>
      </c>
      <c r="M12" s="46" t="s">
        <v>32</v>
      </c>
      <c r="N12" s="26"/>
      <c r="P12" s="48"/>
      <c r="Q12" s="13"/>
    </row>
    <row r="13" spans="2:18" ht="15" customHeight="1" thickBot="1" x14ac:dyDescent="0.3">
      <c r="B13" s="11"/>
      <c r="C13" s="45"/>
      <c r="D13" s="68"/>
      <c r="E13" s="34"/>
      <c r="F13" s="34"/>
      <c r="G13" s="36"/>
      <c r="H13" s="33"/>
      <c r="I13" s="34"/>
      <c r="J13" s="34"/>
      <c r="K13" s="34"/>
      <c r="L13" s="35"/>
      <c r="M13" s="34"/>
      <c r="N13" s="36"/>
      <c r="O13" s="5"/>
      <c r="P13" s="48"/>
      <c r="Q13" s="13"/>
    </row>
    <row r="14" spans="2:18" ht="15" customHeight="1" thickTop="1" x14ac:dyDescent="0.2">
      <c r="B14" s="11"/>
      <c r="C14" s="120" t="s">
        <v>12</v>
      </c>
      <c r="D14" s="121"/>
      <c r="E14" s="21"/>
      <c r="F14" s="21"/>
      <c r="G14" s="22"/>
      <c r="H14" s="37"/>
      <c r="I14" s="71" t="s">
        <v>61</v>
      </c>
      <c r="J14" s="21"/>
      <c r="K14" s="80">
        <f ca="1">nicsaco!B4^2*nicsaco!B11/100</f>
        <v>9600</v>
      </c>
      <c r="L14" s="21"/>
      <c r="M14" s="21"/>
      <c r="N14" s="22"/>
      <c r="O14" s="50"/>
      <c r="P14" s="6"/>
      <c r="Q14" s="13"/>
    </row>
    <row r="15" spans="2:18" ht="15" customHeight="1" x14ac:dyDescent="0.2">
      <c r="B15" s="11"/>
      <c r="C15" s="64" t="s">
        <v>3</v>
      </c>
      <c r="D15" s="93">
        <v>1600</v>
      </c>
      <c r="E15" s="46" t="s">
        <v>56</v>
      </c>
      <c r="F15" s="46"/>
      <c r="G15" s="75"/>
      <c r="H15" s="74" t="s">
        <v>60</v>
      </c>
      <c r="I15" s="12" t="s">
        <v>13</v>
      </c>
      <c r="J15" s="73" t="s">
        <v>63</v>
      </c>
      <c r="K15" s="12" t="s">
        <v>13</v>
      </c>
      <c r="L15" s="46" t="s">
        <v>67</v>
      </c>
      <c r="M15" s="78">
        <f ca="1">nicsaco!F6</f>
        <v>6</v>
      </c>
      <c r="N15" s="75" t="s">
        <v>32</v>
      </c>
      <c r="O15" s="5"/>
      <c r="P15" s="48"/>
      <c r="Q15" s="13"/>
    </row>
    <row r="16" spans="2:18" ht="15" customHeight="1" x14ac:dyDescent="0.2">
      <c r="B16" s="11"/>
      <c r="C16" s="64" t="s">
        <v>54</v>
      </c>
      <c r="D16" s="111">
        <f>D8</f>
        <v>20</v>
      </c>
      <c r="E16" s="46" t="s">
        <v>33</v>
      </c>
      <c r="F16" s="46"/>
      <c r="G16" s="75"/>
      <c r="H16" s="24"/>
      <c r="I16" s="72" t="s">
        <v>62</v>
      </c>
      <c r="J16" s="12"/>
      <c r="K16" s="79">
        <f ca="1">nicsaco!B6</f>
        <v>1600</v>
      </c>
      <c r="L16" s="12"/>
      <c r="M16" s="12"/>
      <c r="N16" s="26"/>
      <c r="O16" s="5"/>
      <c r="P16" s="48"/>
      <c r="Q16" s="13"/>
    </row>
    <row r="17" spans="2:17" ht="15" customHeight="1" x14ac:dyDescent="0.2">
      <c r="B17" s="11"/>
      <c r="C17" s="64" t="s">
        <v>55</v>
      </c>
      <c r="D17" s="93">
        <v>400</v>
      </c>
      <c r="E17" s="46" t="s">
        <v>4</v>
      </c>
      <c r="F17" s="46"/>
      <c r="G17" s="75"/>
      <c r="H17" s="24"/>
      <c r="I17" s="76" t="s">
        <v>61</v>
      </c>
      <c r="J17" s="12"/>
      <c r="K17" s="113">
        <f ca="1">nicsaco!B4^2*nicsaco!B12/100</f>
        <v>1536</v>
      </c>
      <c r="L17" s="12"/>
      <c r="M17" s="12"/>
      <c r="N17" s="26"/>
      <c r="O17" s="5"/>
      <c r="P17" s="48"/>
      <c r="Q17" s="13"/>
    </row>
    <row r="18" spans="2:17" ht="15" customHeight="1" x14ac:dyDescent="0.2">
      <c r="B18" s="11"/>
      <c r="C18" s="64" t="s">
        <v>98</v>
      </c>
      <c r="D18" s="148">
        <f ca="1">nicsaco!B9</f>
        <v>46.188021535170066</v>
      </c>
      <c r="E18" s="46" t="s">
        <v>0</v>
      </c>
      <c r="F18" s="46"/>
      <c r="G18" s="26"/>
      <c r="H18" s="77" t="s">
        <v>64</v>
      </c>
      <c r="I18" s="12" t="s">
        <v>13</v>
      </c>
      <c r="J18" s="73" t="s">
        <v>65</v>
      </c>
      <c r="K18" s="12" t="s">
        <v>13</v>
      </c>
      <c r="L18" s="46" t="s">
        <v>67</v>
      </c>
      <c r="M18" s="78">
        <f ca="1">nicsaco!G7</f>
        <v>0.96</v>
      </c>
      <c r="N18" s="75" t="s">
        <v>32</v>
      </c>
      <c r="O18" s="81">
        <f ca="1">nicsaco!G7</f>
        <v>0.96</v>
      </c>
      <c r="P18" s="48"/>
      <c r="Q18" s="13"/>
    </row>
    <row r="19" spans="2:17" ht="15" customHeight="1" x14ac:dyDescent="0.2">
      <c r="B19" s="11"/>
      <c r="C19" s="64" t="s">
        <v>97</v>
      </c>
      <c r="D19" s="148">
        <f ca="1">nicsaco!B10</f>
        <v>2309.4010767585032</v>
      </c>
      <c r="E19" s="46" t="s">
        <v>0</v>
      </c>
      <c r="F19" s="12"/>
      <c r="G19" s="26"/>
      <c r="H19" s="24"/>
      <c r="I19" s="76" t="s">
        <v>62</v>
      </c>
      <c r="J19" s="12"/>
      <c r="K19" s="79">
        <f ca="1">nicsaco!B6</f>
        <v>1600</v>
      </c>
      <c r="L19" s="12"/>
      <c r="M19" s="12"/>
      <c r="N19" s="26"/>
      <c r="O19" s="5"/>
      <c r="P19" s="48"/>
      <c r="Q19" s="13"/>
    </row>
    <row r="20" spans="2:17" ht="15" customHeight="1" x14ac:dyDescent="0.2">
      <c r="B20" s="11"/>
      <c r="C20" s="64" t="s">
        <v>14</v>
      </c>
      <c r="D20" s="94">
        <f ca="1">nicsaco!D11</f>
        <v>6</v>
      </c>
      <c r="E20" s="12"/>
      <c r="F20" s="12"/>
      <c r="G20" s="26"/>
      <c r="H20" s="24"/>
      <c r="I20" s="27"/>
      <c r="J20" s="12"/>
      <c r="K20" s="27"/>
      <c r="L20" s="12"/>
      <c r="M20" s="12"/>
      <c r="N20" s="26"/>
      <c r="O20" s="5"/>
      <c r="P20" s="48"/>
      <c r="Q20" s="13"/>
    </row>
    <row r="21" spans="2:17" ht="15" customHeight="1" x14ac:dyDescent="0.2">
      <c r="B21" s="11"/>
      <c r="C21" s="64" t="s">
        <v>27</v>
      </c>
      <c r="D21" s="94">
        <f ca="1">nicsaco!D12</f>
        <v>0.96</v>
      </c>
      <c r="E21" s="12"/>
      <c r="F21" s="12"/>
      <c r="G21" s="26"/>
      <c r="H21" s="77" t="s">
        <v>66</v>
      </c>
      <c r="I21" s="145" t="s">
        <v>108</v>
      </c>
      <c r="J21" s="123"/>
      <c r="K21" s="12"/>
      <c r="L21" s="12"/>
      <c r="M21" s="78">
        <f ca="1">nicsaco!H8</f>
        <v>5.9227020860414719</v>
      </c>
      <c r="N21" s="75" t="s">
        <v>32</v>
      </c>
      <c r="O21" s="5"/>
      <c r="P21" s="82">
        <f ca="1">nicsaco!H8</f>
        <v>5.9227020860414719</v>
      </c>
      <c r="Q21" s="13"/>
    </row>
    <row r="22" spans="2:17" ht="15" customHeight="1" thickBot="1" x14ac:dyDescent="0.3">
      <c r="B22" s="11"/>
      <c r="C22" s="45"/>
      <c r="D22" s="68"/>
      <c r="E22" s="34"/>
      <c r="F22" s="34"/>
      <c r="G22" s="36"/>
      <c r="H22" s="33"/>
      <c r="I22" s="70"/>
      <c r="J22" s="70"/>
      <c r="K22" s="34"/>
      <c r="L22" s="34"/>
      <c r="M22" s="34"/>
      <c r="N22" s="39"/>
      <c r="O22" s="5"/>
      <c r="P22" s="48"/>
      <c r="Q22" s="13"/>
    </row>
    <row r="23" spans="2:17" ht="15" customHeight="1" thickTop="1" x14ac:dyDescent="0.2">
      <c r="B23" s="11"/>
      <c r="C23" s="40" t="s">
        <v>59</v>
      </c>
      <c r="D23" s="84"/>
      <c r="E23" s="12"/>
      <c r="F23" s="12"/>
      <c r="G23" s="26"/>
      <c r="H23" s="24"/>
      <c r="I23" s="110" t="s">
        <v>1</v>
      </c>
      <c r="J23" s="114">
        <f ca="1">nicsaco!B16*1000</f>
        <v>10000</v>
      </c>
      <c r="K23" s="114"/>
      <c r="L23" s="12"/>
      <c r="M23" s="12"/>
      <c r="N23" s="26"/>
      <c r="O23" s="50"/>
      <c r="P23" s="6"/>
      <c r="Q23" s="13"/>
    </row>
    <row r="24" spans="2:17" ht="15" customHeight="1" x14ac:dyDescent="0.2">
      <c r="B24" s="11"/>
      <c r="C24" s="96" t="s">
        <v>41</v>
      </c>
      <c r="D24" s="93">
        <f ca="1">nicsaco!D14</f>
        <v>300</v>
      </c>
      <c r="E24" s="46" t="s">
        <v>7</v>
      </c>
      <c r="F24" s="46"/>
      <c r="G24" s="26"/>
      <c r="H24" s="77" t="s">
        <v>81</v>
      </c>
      <c r="I24" s="12" t="s">
        <v>15</v>
      </c>
      <c r="J24" s="38"/>
      <c r="K24" s="12" t="s">
        <v>11</v>
      </c>
      <c r="L24" s="12"/>
      <c r="M24" s="78">
        <f ca="1">nicsaco!G15</f>
        <v>0.11904761904761905</v>
      </c>
      <c r="N24" s="75" t="s">
        <v>32</v>
      </c>
      <c r="O24" s="5">
        <f ca="1">nicsaco!G15</f>
        <v>0.11904761904761905</v>
      </c>
      <c r="P24" s="48"/>
      <c r="Q24" s="13"/>
    </row>
    <row r="25" spans="2:17" ht="15" customHeight="1" x14ac:dyDescent="0.2">
      <c r="B25" s="11"/>
      <c r="C25" s="96" t="s">
        <v>68</v>
      </c>
      <c r="D25" s="93">
        <f ca="1">nicsaco!D15</f>
        <v>5</v>
      </c>
      <c r="E25" s="12"/>
      <c r="F25" s="12"/>
      <c r="G25" s="26"/>
      <c r="H25" s="102"/>
      <c r="I25" s="100" t="s">
        <v>79</v>
      </c>
      <c r="J25" s="113">
        <f ca="1">nicsaco!B14*nicsaco!B15*nicsaco!B18</f>
        <v>84000</v>
      </c>
      <c r="K25" s="113"/>
      <c r="L25" s="12"/>
      <c r="M25" s="12"/>
      <c r="N25" s="26"/>
      <c r="O25" s="5"/>
      <c r="P25" s="48"/>
      <c r="Q25" s="13"/>
    </row>
    <row r="26" spans="2:17" ht="15" customHeight="1" x14ac:dyDescent="0.2">
      <c r="B26" s="11"/>
      <c r="C26" s="96" t="s">
        <v>69</v>
      </c>
      <c r="D26" s="93">
        <f>nicsaco!D16</f>
        <v>10</v>
      </c>
      <c r="E26" s="46" t="s">
        <v>5</v>
      </c>
      <c r="F26" s="46"/>
      <c r="G26" s="26"/>
      <c r="H26" s="77"/>
      <c r="I26" s="146" t="s">
        <v>1</v>
      </c>
      <c r="J26" s="115"/>
      <c r="K26" s="12">
        <f ca="1">nicsaco!B17*nicsaco!B16</f>
        <v>0.8</v>
      </c>
      <c r="L26" s="12"/>
      <c r="M26" s="12"/>
      <c r="N26" s="26"/>
      <c r="O26" s="5"/>
      <c r="P26" s="48"/>
      <c r="Q26" s="13"/>
    </row>
    <row r="27" spans="2:17" ht="15" customHeight="1" x14ac:dyDescent="0.35">
      <c r="B27" s="11"/>
      <c r="C27" s="97" t="s">
        <v>75</v>
      </c>
      <c r="D27" s="93">
        <f>nicsaco!D18</f>
        <v>56</v>
      </c>
      <c r="E27" s="88" t="s">
        <v>72</v>
      </c>
      <c r="F27" s="88"/>
      <c r="G27" s="26"/>
      <c r="H27" s="77" t="s">
        <v>82</v>
      </c>
      <c r="I27" s="101" t="s">
        <v>80</v>
      </c>
      <c r="J27" s="12" t="s">
        <v>16</v>
      </c>
      <c r="K27" s="42"/>
      <c r="L27" s="12" t="s">
        <v>16</v>
      </c>
      <c r="M27" s="3">
        <f ca="1">nicsaco!H16</f>
        <v>0.16</v>
      </c>
      <c r="N27" s="75" t="s">
        <v>32</v>
      </c>
      <c r="O27" s="5"/>
      <c r="P27" s="48">
        <f ca="1">nicsaco!H16</f>
        <v>0.16</v>
      </c>
      <c r="Q27" s="13"/>
    </row>
    <row r="28" spans="2:17" ht="15" customHeight="1" x14ac:dyDescent="0.3">
      <c r="B28" s="11"/>
      <c r="C28" s="98" t="s">
        <v>73</v>
      </c>
      <c r="D28" s="93">
        <f>nicsaco!D17</f>
        <v>0.08</v>
      </c>
      <c r="E28" s="88" t="s">
        <v>74</v>
      </c>
      <c r="F28" s="88"/>
      <c r="G28" s="90"/>
      <c r="H28" s="24"/>
      <c r="I28" s="147" t="s">
        <v>2</v>
      </c>
      <c r="J28" s="116"/>
      <c r="K28" s="12">
        <f ca="1">nicsaco!B15</f>
        <v>5</v>
      </c>
      <c r="L28" s="12"/>
      <c r="M28" s="12"/>
      <c r="N28" s="26"/>
      <c r="O28" s="5"/>
      <c r="P28" s="48"/>
      <c r="Q28" s="13"/>
    </row>
    <row r="29" spans="2:17" ht="15" customHeight="1" thickBot="1" x14ac:dyDescent="0.35">
      <c r="B29" s="11"/>
      <c r="C29" s="89"/>
      <c r="D29" s="95"/>
      <c r="E29" s="88"/>
      <c r="F29" s="88"/>
      <c r="G29" s="87"/>
      <c r="H29" s="45"/>
      <c r="I29" s="16"/>
      <c r="J29" s="16"/>
      <c r="K29" s="34"/>
      <c r="L29" s="34"/>
      <c r="M29" s="34"/>
      <c r="N29" s="36"/>
      <c r="O29" s="5"/>
      <c r="P29" s="44"/>
      <c r="Q29" s="13"/>
    </row>
    <row r="30" spans="2:17" ht="15" customHeight="1" thickTop="1" x14ac:dyDescent="0.2">
      <c r="B30" s="11"/>
      <c r="C30" s="99" t="s">
        <v>76</v>
      </c>
      <c r="D30" s="67"/>
      <c r="E30" s="21"/>
      <c r="F30" s="21"/>
      <c r="G30" s="21"/>
      <c r="H30" s="21"/>
      <c r="I30" s="21"/>
      <c r="J30" s="21"/>
      <c r="K30" s="21"/>
      <c r="L30" s="21"/>
      <c r="M30" s="118" t="s">
        <v>6</v>
      </c>
      <c r="N30" s="119"/>
      <c r="O30" s="51">
        <f ca="1">nicsaco!G17</f>
        <v>1.1490956190476189</v>
      </c>
      <c r="P30" s="52">
        <f ca="1">nicsaco!H17</f>
        <v>6.7831820860414718</v>
      </c>
      <c r="Q30" s="13"/>
    </row>
    <row r="31" spans="2:17" ht="15" customHeight="1" x14ac:dyDescent="0.2">
      <c r="B31" s="11"/>
      <c r="C31" s="86" t="s">
        <v>78</v>
      </c>
      <c r="D31" s="65"/>
      <c r="E31" s="12"/>
      <c r="F31" s="12"/>
      <c r="G31" s="12"/>
      <c r="H31" s="144" t="s">
        <v>106</v>
      </c>
      <c r="I31" s="117"/>
      <c r="J31" s="117"/>
      <c r="K31" s="117"/>
      <c r="L31" s="57" t="s">
        <v>83</v>
      </c>
      <c r="M31" s="104">
        <f ca="1">nicsaco!F17</f>
        <v>6.8798241223237939</v>
      </c>
      <c r="N31" s="46" t="s">
        <v>32</v>
      </c>
      <c r="O31" s="4"/>
      <c r="P31" s="44"/>
      <c r="Q31" s="13"/>
    </row>
    <row r="32" spans="2:17" ht="15" customHeight="1" x14ac:dyDescent="0.2">
      <c r="B32" s="11"/>
      <c r="C32" s="24"/>
      <c r="D32" s="65"/>
      <c r="E32" s="12"/>
      <c r="F32" s="12"/>
      <c r="G32" s="12"/>
      <c r="H32" s="32"/>
      <c r="I32" s="76" t="s">
        <v>84</v>
      </c>
      <c r="J32" s="65">
        <f ca="1">nicsaco!B8</f>
        <v>400</v>
      </c>
      <c r="K32" s="12"/>
      <c r="L32" s="12"/>
      <c r="M32" s="12"/>
      <c r="N32" s="12"/>
      <c r="O32" s="4"/>
      <c r="P32" s="44"/>
      <c r="Q32" s="13"/>
    </row>
    <row r="33" spans="2:17" ht="15" customHeight="1" x14ac:dyDescent="0.2">
      <c r="B33" s="11"/>
      <c r="C33" s="24"/>
      <c r="D33" s="65"/>
      <c r="E33" s="12"/>
      <c r="F33" s="12"/>
      <c r="G33" s="12"/>
      <c r="H33" s="103" t="s">
        <v>86</v>
      </c>
      <c r="I33" s="12" t="s">
        <v>11</v>
      </c>
      <c r="J33" s="4" t="s">
        <v>11</v>
      </c>
      <c r="K33" s="104">
        <f ca="1">nicsaco!F21</f>
        <v>33.567734228334579</v>
      </c>
      <c r="L33" s="91" t="s">
        <v>44</v>
      </c>
      <c r="M33" s="12" t="s">
        <v>21</v>
      </c>
      <c r="N33" s="12"/>
      <c r="O33" s="12"/>
      <c r="P33" s="26"/>
      <c r="Q33" s="13"/>
    </row>
    <row r="34" spans="2:17" ht="15" customHeight="1" x14ac:dyDescent="0.2">
      <c r="B34" s="11"/>
      <c r="C34" s="24"/>
      <c r="D34" s="65"/>
      <c r="E34" s="12"/>
      <c r="F34" s="12"/>
      <c r="G34" s="12"/>
      <c r="H34" s="12"/>
      <c r="I34" s="116" t="s">
        <v>85</v>
      </c>
      <c r="J34" s="17">
        <f ca="1">3^0.5*nicsaco!F17</f>
        <v>11.916204927002768</v>
      </c>
      <c r="K34" s="12"/>
      <c r="L34" s="4" t="s">
        <v>22</v>
      </c>
      <c r="M34" s="4"/>
      <c r="N34" s="4"/>
      <c r="O34" s="4"/>
      <c r="P34" s="44"/>
      <c r="Q34" s="13"/>
    </row>
    <row r="35" spans="2:17" ht="15" customHeight="1" x14ac:dyDescent="0.2">
      <c r="B35" s="11"/>
      <c r="C35" s="24"/>
      <c r="D35" s="65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4"/>
      <c r="P35" s="44"/>
      <c r="Q35" s="13"/>
    </row>
    <row r="36" spans="2:17" ht="15" customHeight="1" x14ac:dyDescent="0.2">
      <c r="B36" s="11"/>
      <c r="C36" s="24"/>
      <c r="D36" s="65"/>
      <c r="E36" s="12"/>
      <c r="F36" s="12"/>
      <c r="G36" s="12"/>
      <c r="H36" s="103" t="s">
        <v>23</v>
      </c>
      <c r="I36" s="57" t="s">
        <v>95</v>
      </c>
      <c r="J36" s="57" t="s">
        <v>87</v>
      </c>
      <c r="K36" s="18">
        <f ca="1">nicsaco!F22</f>
        <v>76.047750624726262</v>
      </c>
      <c r="L36" s="3" t="s">
        <v>44</v>
      </c>
      <c r="M36" s="3"/>
      <c r="N36" s="12"/>
      <c r="O36" s="4"/>
      <c r="P36" s="44"/>
      <c r="Q36" s="13"/>
    </row>
    <row r="37" spans="2:17" ht="15" customHeight="1" x14ac:dyDescent="0.2">
      <c r="B37" s="11"/>
      <c r="C37" s="24"/>
      <c r="D37" s="65"/>
      <c r="E37" s="12"/>
      <c r="F37" s="12"/>
      <c r="G37" s="12"/>
      <c r="H37" s="103"/>
      <c r="I37" s="57"/>
      <c r="J37" s="57"/>
      <c r="K37" s="18"/>
      <c r="L37" s="3"/>
      <c r="M37" s="3"/>
      <c r="N37" s="12"/>
      <c r="O37" s="4"/>
      <c r="P37" s="44"/>
      <c r="Q37" s="13"/>
    </row>
    <row r="38" spans="2:17" ht="15" customHeight="1" x14ac:dyDescent="0.2">
      <c r="B38" s="11"/>
      <c r="C38" s="24"/>
      <c r="D38" s="65"/>
      <c r="E38" s="12"/>
      <c r="F38" s="12"/>
      <c r="G38" s="12"/>
      <c r="H38" s="103" t="s">
        <v>88</v>
      </c>
      <c r="I38" s="105" t="s">
        <v>89</v>
      </c>
      <c r="J38" s="106" t="s">
        <v>90</v>
      </c>
      <c r="K38" s="107">
        <f ca="1">nicsaco!F23</f>
        <v>23.256408471377743</v>
      </c>
      <c r="L38" s="91" t="s">
        <v>35</v>
      </c>
      <c r="M38" s="12"/>
      <c r="N38" s="12"/>
      <c r="O38" s="4"/>
      <c r="P38" s="44"/>
      <c r="Q38" s="13"/>
    </row>
    <row r="39" spans="2:17" ht="15" customHeight="1" thickBot="1" x14ac:dyDescent="0.25">
      <c r="B39" s="11"/>
      <c r="C39" s="45"/>
      <c r="D39" s="68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08">
        <f ca="1">O30</f>
        <v>1.1490956190476189</v>
      </c>
      <c r="P39" s="108">
        <f ca="1">P30</f>
        <v>6.7831820860414718</v>
      </c>
      <c r="Q39" s="13"/>
    </row>
    <row r="40" spans="2:17" ht="15" customHeight="1" thickTop="1" x14ac:dyDescent="0.2">
      <c r="B40" s="11"/>
      <c r="C40" s="40" t="s">
        <v>59</v>
      </c>
      <c r="D40" s="84"/>
      <c r="E40" s="12"/>
      <c r="F40" s="12"/>
      <c r="G40" s="26"/>
      <c r="H40" s="24"/>
      <c r="I40" s="110" t="s">
        <v>1</v>
      </c>
      <c r="J40" s="114">
        <f ca="1">nicsaco!B27*1000</f>
        <v>30000</v>
      </c>
      <c r="K40" s="114"/>
      <c r="L40" s="12"/>
      <c r="M40" s="12"/>
      <c r="N40" s="26"/>
      <c r="O40" s="5"/>
      <c r="P40" s="48"/>
      <c r="Q40" s="13"/>
    </row>
    <row r="41" spans="2:17" ht="15" customHeight="1" x14ac:dyDescent="0.2">
      <c r="B41" s="11"/>
      <c r="C41" s="96" t="s">
        <v>41</v>
      </c>
      <c r="D41" s="93">
        <v>145</v>
      </c>
      <c r="E41" s="46" t="s">
        <v>7</v>
      </c>
      <c r="F41" s="46"/>
      <c r="G41" s="26"/>
      <c r="H41" s="77" t="s">
        <v>81</v>
      </c>
      <c r="I41" s="12" t="s">
        <v>15</v>
      </c>
      <c r="J41" s="38"/>
      <c r="K41" s="12" t="s">
        <v>11</v>
      </c>
      <c r="L41" s="12"/>
      <c r="M41" s="78">
        <f ca="1">nicsaco!G26</f>
        <v>3.694581280788177</v>
      </c>
      <c r="N41" s="75" t="s">
        <v>32</v>
      </c>
      <c r="O41" s="5">
        <f ca="1">nicsaco!G26</f>
        <v>3.694581280788177</v>
      </c>
      <c r="P41" s="48"/>
      <c r="Q41" s="13"/>
    </row>
    <row r="42" spans="2:17" ht="15" customHeight="1" x14ac:dyDescent="0.2">
      <c r="B42" s="11"/>
      <c r="C42" s="96" t="s">
        <v>68</v>
      </c>
      <c r="D42" s="93">
        <v>1</v>
      </c>
      <c r="E42" s="12"/>
      <c r="F42" s="12"/>
      <c r="G42" s="26"/>
      <c r="H42" s="102"/>
      <c r="I42" s="100" t="s">
        <v>79</v>
      </c>
      <c r="J42" s="113">
        <f ca="1">nicsaco!B25*nicsaco!B26*nicsaco!B29</f>
        <v>8120</v>
      </c>
      <c r="K42" s="113"/>
      <c r="L42" s="12"/>
      <c r="M42" s="12"/>
      <c r="N42" s="26"/>
      <c r="O42" s="5"/>
      <c r="P42" s="48"/>
      <c r="Q42" s="13"/>
    </row>
    <row r="43" spans="2:17" ht="15" customHeight="1" x14ac:dyDescent="0.2">
      <c r="B43" s="11"/>
      <c r="C43" s="96" t="s">
        <v>69</v>
      </c>
      <c r="D43" s="93">
        <v>30</v>
      </c>
      <c r="E43" s="46" t="s">
        <v>5</v>
      </c>
      <c r="F43" s="46"/>
      <c r="G43" s="26"/>
      <c r="H43" s="77"/>
      <c r="I43" s="146" t="s">
        <v>1</v>
      </c>
      <c r="J43" s="115"/>
      <c r="K43" s="4">
        <f ca="1">nicsaco!B27*nicsaco!B28</f>
        <v>2.4</v>
      </c>
      <c r="L43" s="4"/>
      <c r="M43" s="12"/>
      <c r="N43" s="26"/>
      <c r="O43" s="5"/>
      <c r="P43" s="48"/>
      <c r="Q43" s="13"/>
    </row>
    <row r="44" spans="2:17" ht="15" customHeight="1" x14ac:dyDescent="0.35">
      <c r="B44" s="11"/>
      <c r="C44" s="97" t="s">
        <v>75</v>
      </c>
      <c r="D44" s="93">
        <f>nicsaco!D29</f>
        <v>56</v>
      </c>
      <c r="E44" s="88" t="s">
        <v>72</v>
      </c>
      <c r="F44" s="88"/>
      <c r="G44" s="26"/>
      <c r="H44" s="77" t="s">
        <v>82</v>
      </c>
      <c r="I44" s="101" t="s">
        <v>80</v>
      </c>
      <c r="J44" s="12" t="s">
        <v>16</v>
      </c>
      <c r="K44" s="42"/>
      <c r="L44" s="12" t="s">
        <v>16</v>
      </c>
      <c r="M44" s="3">
        <f ca="1">nicsaco!H27</f>
        <v>2.4</v>
      </c>
      <c r="N44" s="75" t="s">
        <v>32</v>
      </c>
      <c r="O44" s="5"/>
      <c r="P44" s="48">
        <f ca="1">nicsaco!H27</f>
        <v>2.4</v>
      </c>
      <c r="Q44" s="13"/>
    </row>
    <row r="45" spans="2:17" ht="15" customHeight="1" x14ac:dyDescent="0.3">
      <c r="B45" s="11"/>
      <c r="C45" s="98" t="s">
        <v>73</v>
      </c>
      <c r="D45" s="93">
        <f>nicsaco!D28</f>
        <v>0.08</v>
      </c>
      <c r="E45" s="88" t="s">
        <v>74</v>
      </c>
      <c r="F45" s="88"/>
      <c r="G45" s="90"/>
      <c r="H45" s="24"/>
      <c r="I45" s="147" t="s">
        <v>2</v>
      </c>
      <c r="J45" s="116"/>
      <c r="K45" s="4">
        <f ca="1">nicsaco!B26</f>
        <v>1</v>
      </c>
      <c r="L45" s="4"/>
      <c r="M45" s="12"/>
      <c r="N45" s="26"/>
      <c r="O45" s="5"/>
      <c r="P45" s="48"/>
      <c r="Q45" s="13"/>
    </row>
    <row r="46" spans="2:17" ht="15" customHeight="1" thickBot="1" x14ac:dyDescent="0.35">
      <c r="B46" s="11"/>
      <c r="C46" s="89"/>
      <c r="D46" s="95"/>
      <c r="E46" s="88"/>
      <c r="F46" s="88"/>
      <c r="G46" s="87"/>
      <c r="H46" s="45"/>
      <c r="I46" s="16"/>
      <c r="J46" s="16"/>
      <c r="K46" s="34"/>
      <c r="L46" s="34"/>
      <c r="M46" s="34"/>
      <c r="N46" s="36"/>
      <c r="O46" s="5"/>
      <c r="P46" s="44"/>
      <c r="Q46" s="13"/>
    </row>
    <row r="47" spans="2:17" ht="15" customHeight="1" thickTop="1" x14ac:dyDescent="0.2">
      <c r="B47" s="11"/>
      <c r="C47" s="99" t="s">
        <v>91</v>
      </c>
      <c r="D47" s="67"/>
      <c r="E47" s="21"/>
      <c r="F47" s="21"/>
      <c r="G47" s="21"/>
      <c r="H47" s="21"/>
      <c r="I47" s="21"/>
      <c r="J47" s="21"/>
      <c r="K47" s="21"/>
      <c r="L47" s="21"/>
      <c r="M47" s="118" t="s">
        <v>6</v>
      </c>
      <c r="N47" s="119"/>
      <c r="O47" s="51">
        <f ca="1">nicsaco!G28</f>
        <v>4.8436768998357955</v>
      </c>
      <c r="P47" s="52">
        <f ca="1">nicsaco!H28</f>
        <v>9.1831820860414712</v>
      </c>
      <c r="Q47" s="13"/>
    </row>
    <row r="48" spans="2:17" ht="15" customHeight="1" x14ac:dyDescent="0.2">
      <c r="B48" s="11"/>
      <c r="C48" s="86" t="s">
        <v>78</v>
      </c>
      <c r="D48" s="65"/>
      <c r="E48" s="12"/>
      <c r="F48" s="12"/>
      <c r="G48" s="12"/>
      <c r="H48" s="144" t="s">
        <v>107</v>
      </c>
      <c r="I48" s="117"/>
      <c r="J48" s="117"/>
      <c r="K48" s="117"/>
      <c r="L48" s="57" t="s">
        <v>83</v>
      </c>
      <c r="M48" s="104">
        <f ca="1">nicsaco!F28</f>
        <v>10.382294502440002</v>
      </c>
      <c r="N48" s="46" t="s">
        <v>32</v>
      </c>
      <c r="O48" s="4"/>
      <c r="P48" s="44"/>
      <c r="Q48" s="13"/>
    </row>
    <row r="49" spans="2:17" ht="15" customHeight="1" x14ac:dyDescent="0.2">
      <c r="B49" s="11"/>
      <c r="C49" s="24"/>
      <c r="D49" s="65"/>
      <c r="E49" s="12"/>
      <c r="F49" s="12"/>
      <c r="G49" s="12"/>
      <c r="H49" s="32"/>
      <c r="I49" s="76" t="s">
        <v>84</v>
      </c>
      <c r="J49" s="65">
        <f ca="1">nicsaco!B4</f>
        <v>400</v>
      </c>
      <c r="K49" s="12"/>
      <c r="L49" s="12"/>
      <c r="M49" s="12"/>
      <c r="N49" s="12"/>
      <c r="O49" s="4"/>
      <c r="P49" s="44"/>
      <c r="Q49" s="13"/>
    </row>
    <row r="50" spans="2:17" ht="15" customHeight="1" x14ac:dyDescent="0.2">
      <c r="B50" s="11"/>
      <c r="C50" s="24"/>
      <c r="D50" s="65"/>
      <c r="E50" s="12"/>
      <c r="F50" s="12"/>
      <c r="G50" s="12"/>
      <c r="H50" s="103" t="s">
        <v>86</v>
      </c>
      <c r="I50" s="12" t="s">
        <v>11</v>
      </c>
      <c r="J50" s="4" t="s">
        <v>11</v>
      </c>
      <c r="K50" s="104">
        <f ca="1">nicsaco!F32</f>
        <v>22.243648320857762</v>
      </c>
      <c r="L50" s="91" t="s">
        <v>44</v>
      </c>
      <c r="M50" s="12" t="s">
        <v>21</v>
      </c>
      <c r="N50" s="12"/>
      <c r="O50" s="12"/>
      <c r="P50" s="26"/>
      <c r="Q50" s="13"/>
    </row>
    <row r="51" spans="2:17" ht="15" customHeight="1" x14ac:dyDescent="0.2">
      <c r="B51" s="11"/>
      <c r="C51" s="24"/>
      <c r="D51" s="65"/>
      <c r="E51" s="12"/>
      <c r="F51" s="12"/>
      <c r="G51" s="12"/>
      <c r="H51" s="12"/>
      <c r="I51" s="116" t="s">
        <v>85</v>
      </c>
      <c r="J51" s="17">
        <f ca="1">3^0.5*nicsaco!F28</f>
        <v>17.982661577369122</v>
      </c>
      <c r="K51" s="12"/>
      <c r="L51" s="4" t="s">
        <v>22</v>
      </c>
      <c r="M51" s="4"/>
      <c r="N51" s="4"/>
      <c r="O51" s="4"/>
      <c r="P51" s="44"/>
      <c r="Q51" s="13"/>
    </row>
    <row r="52" spans="2:17" ht="15" customHeight="1" x14ac:dyDescent="0.2">
      <c r="B52" s="11"/>
      <c r="C52" s="24"/>
      <c r="D52" s="65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4"/>
      <c r="P52" s="44"/>
      <c r="Q52" s="13"/>
    </row>
    <row r="53" spans="2:17" ht="15" customHeight="1" x14ac:dyDescent="0.2">
      <c r="B53" s="11"/>
      <c r="C53" s="24"/>
      <c r="D53" s="65"/>
      <c r="E53" s="12"/>
      <c r="F53" s="12"/>
      <c r="G53" s="12"/>
      <c r="H53" s="103" t="s">
        <v>23</v>
      </c>
      <c r="I53" s="57" t="s">
        <v>95</v>
      </c>
      <c r="J53" s="57" t="s">
        <v>87</v>
      </c>
      <c r="K53" s="18">
        <f ca="1">nicsaco!F33</f>
        <v>38.314404532697168</v>
      </c>
      <c r="L53" s="3" t="s">
        <v>44</v>
      </c>
      <c r="M53" s="3"/>
      <c r="N53" s="12"/>
      <c r="O53" s="4"/>
      <c r="P53" s="44"/>
      <c r="Q53" s="13"/>
    </row>
    <row r="54" spans="2:17" ht="15" customHeight="1" x14ac:dyDescent="0.2">
      <c r="B54" s="11"/>
      <c r="C54" s="24"/>
      <c r="D54" s="65"/>
      <c r="E54" s="12"/>
      <c r="F54" s="12"/>
      <c r="G54" s="12"/>
      <c r="H54" s="103"/>
      <c r="I54" s="57"/>
      <c r="J54" s="57"/>
      <c r="K54" s="18"/>
      <c r="L54" s="3"/>
      <c r="M54" s="3"/>
      <c r="N54" s="12"/>
      <c r="O54" s="4"/>
      <c r="P54" s="44"/>
      <c r="Q54" s="13"/>
    </row>
    <row r="55" spans="2:17" ht="15" customHeight="1" x14ac:dyDescent="0.2">
      <c r="B55" s="11"/>
      <c r="C55" s="24"/>
      <c r="D55" s="65"/>
      <c r="E55" s="12"/>
      <c r="F55" s="12"/>
      <c r="G55" s="12"/>
      <c r="H55" s="103" t="s">
        <v>88</v>
      </c>
      <c r="I55" s="105" t="s">
        <v>89</v>
      </c>
      <c r="J55" s="106" t="s">
        <v>90</v>
      </c>
      <c r="K55" s="107">
        <f ca="1">nicsaco!F34</f>
        <v>15.410851614967914</v>
      </c>
      <c r="L55" s="91" t="s">
        <v>35</v>
      </c>
      <c r="M55" s="12"/>
      <c r="N55" s="12"/>
      <c r="O55" s="4"/>
      <c r="P55" s="44"/>
      <c r="Q55" s="13"/>
    </row>
    <row r="56" spans="2:17" ht="15" customHeight="1" thickBot="1" x14ac:dyDescent="0.25">
      <c r="B56" s="11"/>
      <c r="C56" s="45"/>
      <c r="D56" s="68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108">
        <f ca="1">O47</f>
        <v>4.8436768998357955</v>
      </c>
      <c r="P56" s="108">
        <f ca="1">P47</f>
        <v>9.1831820860414712</v>
      </c>
      <c r="Q56" s="13"/>
    </row>
    <row r="57" spans="2:17" ht="15" customHeight="1" thickTop="1" x14ac:dyDescent="0.2">
      <c r="B57" s="11"/>
      <c r="C57" s="40" t="s">
        <v>59</v>
      </c>
      <c r="D57" s="84"/>
      <c r="E57" s="12"/>
      <c r="F57" s="12"/>
      <c r="G57" s="26"/>
      <c r="H57" s="24"/>
      <c r="I57" s="110" t="s">
        <v>1</v>
      </c>
      <c r="J57" s="114">
        <f ca="1">nicsaco!B38*1000</f>
        <v>57000</v>
      </c>
      <c r="K57" s="114"/>
      <c r="L57" s="12"/>
      <c r="M57" s="12"/>
      <c r="N57" s="26"/>
      <c r="O57" s="5"/>
      <c r="P57" s="48"/>
      <c r="Q57" s="13"/>
    </row>
    <row r="58" spans="2:17" ht="15" customHeight="1" x14ac:dyDescent="0.2">
      <c r="B58" s="11"/>
      <c r="C58" s="96" t="s">
        <v>41</v>
      </c>
      <c r="D58" s="93">
        <v>35</v>
      </c>
      <c r="E58" s="46" t="s">
        <v>7</v>
      </c>
      <c r="F58" s="46"/>
      <c r="G58" s="26"/>
      <c r="H58" s="77" t="s">
        <v>81</v>
      </c>
      <c r="I58" s="12" t="s">
        <v>15</v>
      </c>
      <c r="J58" s="38"/>
      <c r="K58" s="12" t="s">
        <v>11</v>
      </c>
      <c r="L58" s="12"/>
      <c r="M58" s="78">
        <f ca="1">nicsaco!G37</f>
        <v>9.6938775510204085</v>
      </c>
      <c r="N58" s="75" t="s">
        <v>32</v>
      </c>
      <c r="O58" s="5">
        <f ca="1">nicsaco!G37</f>
        <v>9.6938775510204085</v>
      </c>
      <c r="P58" s="48"/>
      <c r="Q58" s="13"/>
    </row>
    <row r="59" spans="2:17" ht="15" customHeight="1" x14ac:dyDescent="0.2">
      <c r="B59" s="11"/>
      <c r="C59" s="96" t="s">
        <v>68</v>
      </c>
      <c r="D59" s="93">
        <v>3</v>
      </c>
      <c r="E59" s="12"/>
      <c r="F59" s="12"/>
      <c r="G59" s="26"/>
      <c r="H59" s="102"/>
      <c r="I59" s="100" t="s">
        <v>79</v>
      </c>
      <c r="J59" s="113">
        <f ca="1">nicsaco!B36*nicsaco!B37*nicsaco!B40</f>
        <v>5880</v>
      </c>
      <c r="K59" s="113"/>
      <c r="L59" s="12"/>
      <c r="M59" s="12"/>
      <c r="N59" s="26"/>
      <c r="O59" s="5"/>
      <c r="P59" s="48"/>
      <c r="Q59" s="13"/>
    </row>
    <row r="60" spans="2:17" ht="15" customHeight="1" x14ac:dyDescent="0.2">
      <c r="B60" s="11"/>
      <c r="C60" s="96" t="s">
        <v>69</v>
      </c>
      <c r="D60" s="93">
        <v>57</v>
      </c>
      <c r="E60" s="46" t="s">
        <v>5</v>
      </c>
      <c r="F60" s="46"/>
      <c r="G60" s="26"/>
      <c r="H60" s="77"/>
      <c r="I60" s="146" t="s">
        <v>1</v>
      </c>
      <c r="J60" s="115"/>
      <c r="K60" s="4">
        <f ca="1">nicsaco!B38*nicsaco!B39</f>
        <v>4.5600000000000005</v>
      </c>
      <c r="L60" s="4"/>
      <c r="M60" s="12"/>
      <c r="N60" s="26"/>
      <c r="O60" s="5"/>
      <c r="P60" s="48"/>
      <c r="Q60" s="13"/>
    </row>
    <row r="61" spans="2:17" ht="15" customHeight="1" x14ac:dyDescent="0.35">
      <c r="B61" s="11"/>
      <c r="C61" s="97" t="s">
        <v>75</v>
      </c>
      <c r="D61" s="93">
        <f>nicsaco!D40</f>
        <v>56</v>
      </c>
      <c r="E61" s="88" t="s">
        <v>72</v>
      </c>
      <c r="F61" s="88"/>
      <c r="G61" s="26"/>
      <c r="H61" s="77" t="s">
        <v>82</v>
      </c>
      <c r="I61" s="101" t="s">
        <v>80</v>
      </c>
      <c r="J61" s="12" t="s">
        <v>16</v>
      </c>
      <c r="K61" s="42"/>
      <c r="L61" s="12" t="s">
        <v>16</v>
      </c>
      <c r="M61" s="3">
        <f ca="1">nicsaco!H38</f>
        <v>1.52</v>
      </c>
      <c r="N61" s="75" t="s">
        <v>32</v>
      </c>
      <c r="O61" s="5"/>
      <c r="P61" s="48">
        <f ca="1">nicsaco!H38</f>
        <v>1.52</v>
      </c>
      <c r="Q61" s="13"/>
    </row>
    <row r="62" spans="2:17" ht="15" customHeight="1" x14ac:dyDescent="0.3">
      <c r="B62" s="11"/>
      <c r="C62" s="98" t="s">
        <v>73</v>
      </c>
      <c r="D62" s="93">
        <f>nicsaco!D39</f>
        <v>0.08</v>
      </c>
      <c r="E62" s="88" t="s">
        <v>74</v>
      </c>
      <c r="F62" s="88"/>
      <c r="G62" s="90"/>
      <c r="H62" s="24"/>
      <c r="I62" s="147" t="s">
        <v>2</v>
      </c>
      <c r="J62" s="116"/>
      <c r="K62" s="4">
        <f ca="1">nicsaco!B37</f>
        <v>3</v>
      </c>
      <c r="L62" s="4"/>
      <c r="M62" s="12"/>
      <c r="N62" s="26"/>
      <c r="O62" s="5"/>
      <c r="P62" s="48"/>
      <c r="Q62" s="13"/>
    </row>
    <row r="63" spans="2:17" ht="15" customHeight="1" thickBot="1" x14ac:dyDescent="0.35">
      <c r="B63" s="11"/>
      <c r="C63" s="89"/>
      <c r="D63" s="95"/>
      <c r="E63" s="88"/>
      <c r="F63" s="88"/>
      <c r="G63" s="87"/>
      <c r="H63" s="45"/>
      <c r="I63" s="16"/>
      <c r="J63" s="16"/>
      <c r="K63" s="34"/>
      <c r="L63" s="34"/>
      <c r="M63" s="34"/>
      <c r="N63" s="36"/>
      <c r="O63" s="5"/>
      <c r="P63" s="44"/>
      <c r="Q63" s="13"/>
    </row>
    <row r="64" spans="2:17" ht="15" customHeight="1" thickTop="1" x14ac:dyDescent="0.2">
      <c r="B64" s="11"/>
      <c r="C64" s="99" t="s">
        <v>92</v>
      </c>
      <c r="D64" s="67"/>
      <c r="E64" s="21"/>
      <c r="F64" s="21"/>
      <c r="G64" s="21"/>
      <c r="H64" s="21"/>
      <c r="I64" s="21"/>
      <c r="J64" s="21"/>
      <c r="K64" s="21"/>
      <c r="L64" s="21"/>
      <c r="M64" s="118" t="s">
        <v>6</v>
      </c>
      <c r="N64" s="119"/>
      <c r="O64" s="51">
        <f ca="1">nicsaco!G39</f>
        <v>14.537554450856204</v>
      </c>
      <c r="P64" s="52">
        <f ca="1">nicsaco!H39</f>
        <v>10.703182086041471</v>
      </c>
      <c r="Q64" s="13"/>
    </row>
    <row r="65" spans="2:17" ht="15" customHeight="1" x14ac:dyDescent="0.2">
      <c r="B65" s="11"/>
      <c r="C65" s="86" t="s">
        <v>78</v>
      </c>
      <c r="D65" s="65"/>
      <c r="E65" s="12"/>
      <c r="F65" s="12"/>
      <c r="G65" s="12"/>
      <c r="H65" s="144" t="s">
        <v>106</v>
      </c>
      <c r="I65" s="117"/>
      <c r="J65" s="117"/>
      <c r="K65" s="117"/>
      <c r="L65" s="57" t="s">
        <v>83</v>
      </c>
      <c r="M65" s="104">
        <f ca="1">nicsaco!F39</f>
        <v>18.05266174774701</v>
      </c>
      <c r="N65" s="46" t="s">
        <v>32</v>
      </c>
      <c r="O65" s="4"/>
      <c r="P65" s="44"/>
      <c r="Q65" s="13"/>
    </row>
    <row r="66" spans="2:17" ht="15" customHeight="1" x14ac:dyDescent="0.2">
      <c r="B66" s="11"/>
      <c r="C66" s="24"/>
      <c r="D66" s="65"/>
      <c r="E66" s="12"/>
      <c r="F66" s="12"/>
      <c r="G66" s="12"/>
      <c r="H66" s="32"/>
      <c r="I66" s="76" t="s">
        <v>84</v>
      </c>
      <c r="J66" s="65">
        <f ca="1">nicsaco!B4</f>
        <v>400</v>
      </c>
      <c r="K66" s="12"/>
      <c r="L66" s="12"/>
      <c r="M66" s="12"/>
      <c r="N66" s="12"/>
      <c r="O66" s="4"/>
      <c r="P66" s="44"/>
      <c r="Q66" s="13"/>
    </row>
    <row r="67" spans="2:17" ht="15" customHeight="1" x14ac:dyDescent="0.2">
      <c r="B67" s="11"/>
      <c r="C67" s="24"/>
      <c r="D67" s="65"/>
      <c r="E67" s="12"/>
      <c r="F67" s="12"/>
      <c r="G67" s="12"/>
      <c r="H67" s="103" t="s">
        <v>86</v>
      </c>
      <c r="I67" s="12" t="s">
        <v>11</v>
      </c>
      <c r="J67" s="4" t="s">
        <v>11</v>
      </c>
      <c r="K67" s="104">
        <f ca="1">nicsaco!F43</f>
        <v>12.792579338316793</v>
      </c>
      <c r="L67" s="91" t="s">
        <v>44</v>
      </c>
      <c r="M67" s="12" t="s">
        <v>21</v>
      </c>
      <c r="N67" s="12"/>
      <c r="O67" s="12"/>
      <c r="P67" s="26"/>
      <c r="Q67" s="13"/>
    </row>
    <row r="68" spans="2:17" ht="15" customHeight="1" x14ac:dyDescent="0.2">
      <c r="B68" s="11"/>
      <c r="C68" s="24"/>
      <c r="D68" s="65"/>
      <c r="E68" s="12"/>
      <c r="F68" s="12"/>
      <c r="G68" s="12"/>
      <c r="H68" s="12"/>
      <c r="I68" s="116" t="s">
        <v>85</v>
      </c>
      <c r="J68" s="17">
        <f ca="1">3^0.5*nicsaco!F39</f>
        <v>31.268127358952984</v>
      </c>
      <c r="K68" s="12"/>
      <c r="L68" s="4" t="s">
        <v>22</v>
      </c>
      <c r="M68" s="4"/>
      <c r="N68" s="4"/>
      <c r="O68" s="4"/>
      <c r="P68" s="44"/>
      <c r="Q68" s="13"/>
    </row>
    <row r="69" spans="2:17" ht="15" customHeight="1" x14ac:dyDescent="0.2">
      <c r="B69" s="11"/>
      <c r="C69" s="24"/>
      <c r="D69" s="65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4"/>
      <c r="P69" s="44"/>
      <c r="Q69" s="13"/>
    </row>
    <row r="70" spans="2:17" ht="15" customHeight="1" x14ac:dyDescent="0.2">
      <c r="B70" s="11"/>
      <c r="C70" s="24"/>
      <c r="D70" s="65"/>
      <c r="E70" s="12"/>
      <c r="F70" s="12"/>
      <c r="G70" s="12"/>
      <c r="H70" s="103" t="s">
        <v>23</v>
      </c>
      <c r="I70" s="57" t="s">
        <v>95</v>
      </c>
      <c r="J70" s="57" t="s">
        <v>87</v>
      </c>
      <c r="K70" s="18">
        <f ca="1">nicsaco!F44</f>
        <v>18.775473762741466</v>
      </c>
      <c r="L70" s="3" t="s">
        <v>44</v>
      </c>
      <c r="M70" s="3"/>
      <c r="N70" s="12"/>
      <c r="O70" s="4"/>
      <c r="P70" s="44"/>
      <c r="Q70" s="13"/>
    </row>
    <row r="71" spans="2:17" ht="15" customHeight="1" x14ac:dyDescent="0.2">
      <c r="B71" s="11"/>
      <c r="C71" s="24"/>
      <c r="D71" s="65"/>
      <c r="E71" s="12"/>
      <c r="F71" s="12"/>
      <c r="G71" s="12"/>
      <c r="H71" s="103"/>
      <c r="I71" s="57"/>
      <c r="J71" s="57"/>
      <c r="K71" s="18"/>
      <c r="L71" s="3"/>
      <c r="M71" s="3"/>
      <c r="N71" s="12"/>
      <c r="O71" s="4"/>
      <c r="P71" s="44"/>
      <c r="Q71" s="13"/>
    </row>
    <row r="72" spans="2:17" ht="15" customHeight="1" x14ac:dyDescent="0.2">
      <c r="B72" s="11"/>
      <c r="C72" s="24"/>
      <c r="D72" s="65"/>
      <c r="E72" s="12"/>
      <c r="F72" s="12"/>
      <c r="G72" s="12"/>
      <c r="H72" s="103" t="s">
        <v>88</v>
      </c>
      <c r="I72" s="105" t="s">
        <v>89</v>
      </c>
      <c r="J72" s="106" t="s">
        <v>90</v>
      </c>
      <c r="K72" s="107">
        <f ca="1">nicsaco!F45</f>
        <v>8.8629589495282151</v>
      </c>
      <c r="L72" s="91" t="s">
        <v>35</v>
      </c>
      <c r="M72" s="12"/>
      <c r="N72" s="12"/>
      <c r="O72" s="4"/>
      <c r="P72" s="44"/>
      <c r="Q72" s="13"/>
    </row>
    <row r="73" spans="2:17" ht="15" customHeight="1" thickBot="1" x14ac:dyDescent="0.25">
      <c r="B73" s="11"/>
      <c r="C73" s="24"/>
      <c r="D73" s="65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4"/>
      <c r="P73" s="44"/>
      <c r="Q73" s="13"/>
    </row>
    <row r="74" spans="2:17" ht="15" customHeight="1" x14ac:dyDescent="0.2">
      <c r="B74" s="11"/>
      <c r="C74" s="129" t="s">
        <v>24</v>
      </c>
      <c r="D74" s="130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2"/>
      <c r="P74" s="133"/>
      <c r="Q74" s="13"/>
    </row>
    <row r="75" spans="2:17" ht="15" customHeight="1" x14ac:dyDescent="0.25">
      <c r="B75" s="11"/>
      <c r="C75" s="134"/>
      <c r="D75" s="12"/>
      <c r="E75" s="12"/>
      <c r="F75" s="12"/>
      <c r="G75" s="12"/>
      <c r="H75" s="112" t="s">
        <v>28</v>
      </c>
      <c r="I75" s="112"/>
      <c r="J75" s="41" t="s">
        <v>17</v>
      </c>
      <c r="K75" s="112" t="s">
        <v>29</v>
      </c>
      <c r="L75" s="112"/>
      <c r="M75" s="43" t="s">
        <v>18</v>
      </c>
      <c r="N75" s="12"/>
      <c r="O75" s="12"/>
      <c r="P75" s="135"/>
      <c r="Q75" s="13"/>
    </row>
    <row r="76" spans="2:17" ht="15" customHeight="1" x14ac:dyDescent="0.3">
      <c r="B76" s="11"/>
      <c r="C76" s="134"/>
      <c r="D76" s="12"/>
      <c r="E76" s="12"/>
      <c r="F76" s="12"/>
      <c r="G76" s="12"/>
      <c r="H76" s="152" t="s">
        <v>30</v>
      </c>
      <c r="I76" s="152"/>
      <c r="J76" s="29" t="s">
        <v>19</v>
      </c>
      <c r="K76" s="152" t="s">
        <v>31</v>
      </c>
      <c r="L76" s="152"/>
      <c r="M76" s="29" t="s">
        <v>20</v>
      </c>
      <c r="N76" s="12"/>
      <c r="O76" s="12"/>
      <c r="P76" s="135"/>
      <c r="Q76" s="13"/>
    </row>
    <row r="77" spans="2:17" ht="15" customHeight="1" x14ac:dyDescent="0.2">
      <c r="B77" s="11"/>
      <c r="C77" s="134"/>
      <c r="D77" s="12"/>
      <c r="E77" s="12"/>
      <c r="F77" s="12"/>
      <c r="G77" s="12"/>
      <c r="H77" s="153" t="s">
        <v>77</v>
      </c>
      <c r="I77" s="154"/>
      <c r="J77" s="154"/>
      <c r="K77" s="154"/>
      <c r="L77" s="154"/>
      <c r="M77" s="12"/>
      <c r="N77" s="12"/>
      <c r="O77" s="12"/>
      <c r="P77" s="135"/>
      <c r="Q77" s="13"/>
    </row>
    <row r="78" spans="2:17" ht="15" customHeight="1" thickBot="1" x14ac:dyDescent="0.25">
      <c r="B78" s="11"/>
      <c r="C78" s="136"/>
      <c r="D78" s="137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  <c r="P78" s="140"/>
      <c r="Q78" s="13"/>
    </row>
    <row r="79" spans="2:17" ht="15" customHeight="1" x14ac:dyDescent="0.4">
      <c r="B79" s="11"/>
      <c r="C79" s="127" t="s">
        <v>104</v>
      </c>
      <c r="D79" s="128"/>
      <c r="E79" s="91"/>
      <c r="F79" s="91"/>
      <c r="G79" s="141"/>
      <c r="H79" s="142"/>
      <c r="I79" s="143" t="s">
        <v>105</v>
      </c>
      <c r="J79" s="126"/>
      <c r="K79" s="126"/>
      <c r="L79" s="91"/>
      <c r="M79" s="91"/>
      <c r="N79" s="91"/>
      <c r="O79" s="124"/>
      <c r="P79" s="125" t="s">
        <v>103</v>
      </c>
      <c r="Q79" s="13"/>
    </row>
    <row r="80" spans="2:17" ht="15" customHeight="1" thickBot="1" x14ac:dyDescent="0.25">
      <c r="B80" s="14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5"/>
    </row>
    <row r="81" ht="15" customHeight="1" thickTop="1" x14ac:dyDescent="0.2"/>
  </sheetData>
  <sheetProtection algorithmName="SHA-512" hashValue="jbhTlHPeTcpJKO/vIK9LD2ckNocDetHGMpU8Ab+qvcOeasNvMvP6Lsz3erD7zPVKJbWojgHVvffEdPtnchxghA==" saltValue="WZGxVspf0jLjCM2aKPrUyw==" spinCount="100000" sheet="1" objects="1" scenarios="1"/>
  <protectedRanges>
    <protectedRange sqref="C74:G77 D6 D8 D15 D17 D20:D21 D24:D28 D41:D45 O39:P39 O56:P56 D58:D62 C1:P2 C4:F4 L4:P4" name="Range1"/>
  </protectedRanges>
  <mergeCells count="6">
    <mergeCell ref="C80:P80"/>
    <mergeCell ref="D2:L2"/>
    <mergeCell ref="G4:K4"/>
    <mergeCell ref="H76:I76"/>
    <mergeCell ref="K76:L76"/>
    <mergeCell ref="H77:L77"/>
  </mergeCells>
  <hyperlinks>
    <hyperlink ref="I79" r:id="rId1"/>
  </hyperlinks>
  <printOptions horizontalCentered="1" verticalCentered="1"/>
  <pageMargins left="0.2" right="0.2" top="0.25" bottom="0.25" header="0.3" footer="0.3"/>
  <pageSetup paperSize="9" scale="69" fitToWidth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5"/>
  <sheetViews>
    <sheetView topLeftCell="F2" workbookViewId="0">
      <selection activeCell="K39" sqref="K39"/>
    </sheetView>
  </sheetViews>
  <sheetFormatPr defaultRowHeight="12.75" x14ac:dyDescent="0.2"/>
  <cols>
    <col min="1" max="1" width="26.42578125" style="155" customWidth="1"/>
    <col min="2" max="2" width="9.42578125" style="155" bestFit="1" customWidth="1"/>
    <col min="3" max="3" width="9.140625" style="155"/>
    <col min="4" max="4" width="9.42578125" style="155" bestFit="1" customWidth="1"/>
    <col min="5" max="5" width="9.140625" style="155"/>
    <col min="6" max="7" width="9.42578125" style="155" bestFit="1" customWidth="1"/>
    <col min="8" max="8" width="8.85546875" style="157" customWidth="1"/>
    <col min="9" max="9" width="9.140625" style="155"/>
    <col min="10" max="10" width="10.85546875" style="155" bestFit="1" customWidth="1"/>
    <col min="11" max="11" width="13" style="155" bestFit="1" customWidth="1"/>
    <col min="12" max="12" width="10.28515625" style="155" bestFit="1" customWidth="1"/>
    <col min="13" max="13" width="10" style="155" bestFit="1" customWidth="1"/>
    <col min="14" max="15" width="9.85546875" style="155" bestFit="1" customWidth="1"/>
    <col min="16" max="25" width="8.85546875" style="155" bestFit="1" customWidth="1"/>
    <col min="26" max="32" width="9.42578125" style="155" bestFit="1" customWidth="1"/>
    <col min="33" max="16384" width="9.140625" style="155"/>
  </cols>
  <sheetData>
    <row r="2" spans="1:25" x14ac:dyDescent="0.2">
      <c r="A2" s="155" t="s">
        <v>34</v>
      </c>
      <c r="B2" s="155">
        <f ca="1">'short circuit'!D6*O24</f>
        <v>250</v>
      </c>
      <c r="D2" s="155">
        <v>500</v>
      </c>
      <c r="F2" s="156">
        <f ca="1">1.1*B4^2/B2/1000</f>
        <v>0.70399999999999996</v>
      </c>
      <c r="G2" s="156"/>
    </row>
    <row r="3" spans="1:25" x14ac:dyDescent="0.2">
      <c r="A3" s="155" t="s">
        <v>36</v>
      </c>
      <c r="B3" s="155">
        <f ca="1">'short circuit'!D8*O24</f>
        <v>20</v>
      </c>
      <c r="D3" s="155">
        <v>20</v>
      </c>
      <c r="G3" s="156">
        <f ca="1">0.1*H4</f>
        <v>7.0047999999999999E-2</v>
      </c>
      <c r="K3" s="155">
        <v>25</v>
      </c>
      <c r="L3" s="155">
        <v>50</v>
      </c>
      <c r="M3" s="155">
        <v>100</v>
      </c>
      <c r="N3" s="155">
        <v>200</v>
      </c>
      <c r="O3" s="155">
        <v>250</v>
      </c>
      <c r="P3" s="155">
        <v>315</v>
      </c>
      <c r="Q3" s="155">
        <v>400</v>
      </c>
      <c r="R3" s="155">
        <v>500</v>
      </c>
      <c r="S3" s="155">
        <v>630</v>
      </c>
      <c r="T3" s="155">
        <v>800</v>
      </c>
      <c r="U3" s="155">
        <v>1000</v>
      </c>
      <c r="V3" s="155">
        <v>1250</v>
      </c>
      <c r="W3" s="155">
        <v>1600</v>
      </c>
      <c r="X3" s="155">
        <v>2000</v>
      </c>
      <c r="Y3" s="155">
        <v>2500</v>
      </c>
    </row>
    <row r="4" spans="1:25" x14ac:dyDescent="0.2">
      <c r="A4" s="155" t="s">
        <v>37</v>
      </c>
      <c r="B4" s="155">
        <f ca="1">'short circuit'!D17*O24</f>
        <v>400</v>
      </c>
      <c r="D4" s="155">
        <v>400</v>
      </c>
      <c r="G4" s="156"/>
      <c r="H4" s="156">
        <f ca="1">0.995*F2</f>
        <v>0.70047999999999999</v>
      </c>
      <c r="K4" s="158">
        <v>1.1499999999999999</v>
      </c>
      <c r="L4" s="158">
        <v>1.1000000000000001</v>
      </c>
      <c r="M4" s="158">
        <v>1.0594999999999999</v>
      </c>
      <c r="N4" s="158">
        <v>1.63</v>
      </c>
      <c r="O4" s="158">
        <v>1.5296874999999999</v>
      </c>
      <c r="P4" s="158">
        <v>1.4608125000000001</v>
      </c>
      <c r="Q4" s="158">
        <v>1.34</v>
      </c>
      <c r="R4" s="158">
        <v>1.2593749999999999</v>
      </c>
      <c r="S4" s="158">
        <v>1.14975</v>
      </c>
      <c r="T4" s="158">
        <v>1.06</v>
      </c>
      <c r="U4" s="158">
        <v>1.0125</v>
      </c>
      <c r="V4" s="158">
        <v>0.953125</v>
      </c>
      <c r="W4" s="158">
        <v>0.96</v>
      </c>
      <c r="X4" s="158">
        <v>0.84</v>
      </c>
      <c r="Y4" s="155">
        <v>0.77</v>
      </c>
    </row>
    <row r="5" spans="1:25" x14ac:dyDescent="0.2">
      <c r="F5" s="159"/>
      <c r="G5" s="159"/>
      <c r="K5" s="155">
        <v>6</v>
      </c>
      <c r="L5" s="155">
        <v>6</v>
      </c>
      <c r="M5" s="155">
        <v>6</v>
      </c>
      <c r="N5" s="155">
        <v>6</v>
      </c>
      <c r="O5" s="155">
        <v>6</v>
      </c>
      <c r="P5" s="155">
        <v>6</v>
      </c>
      <c r="Q5" s="155">
        <v>6</v>
      </c>
      <c r="R5" s="155">
        <v>6</v>
      </c>
      <c r="S5" s="155">
        <v>6</v>
      </c>
      <c r="T5" s="155">
        <v>6</v>
      </c>
      <c r="U5" s="155">
        <v>6</v>
      </c>
      <c r="V5" s="155">
        <v>6</v>
      </c>
      <c r="W5" s="155">
        <v>6</v>
      </c>
      <c r="X5" s="155">
        <v>6</v>
      </c>
      <c r="Y5" s="155">
        <v>6</v>
      </c>
    </row>
    <row r="6" spans="1:25" x14ac:dyDescent="0.2">
      <c r="A6" s="155" t="s">
        <v>38</v>
      </c>
      <c r="B6" s="155">
        <f ca="1">'short circuit'!D15*O24</f>
        <v>1600</v>
      </c>
      <c r="F6" s="159">
        <f ca="1">B11*B4^2/100/B6</f>
        <v>6</v>
      </c>
      <c r="G6" s="159"/>
    </row>
    <row r="7" spans="1:25" x14ac:dyDescent="0.2">
      <c r="A7" s="155" t="s">
        <v>36</v>
      </c>
      <c r="B7" s="155">
        <f ca="1">'short circuit'!D16*O24</f>
        <v>20</v>
      </c>
      <c r="G7" s="159">
        <f ca="1">B12*B4^2/100/B6</f>
        <v>0.96</v>
      </c>
      <c r="K7" s="159"/>
      <c r="L7" s="159"/>
      <c r="M7" s="159"/>
      <c r="N7" s="159"/>
    </row>
    <row r="8" spans="1:25" x14ac:dyDescent="0.2">
      <c r="A8" s="155" t="s">
        <v>37</v>
      </c>
      <c r="B8" s="155">
        <f ca="1">B4</f>
        <v>400</v>
      </c>
      <c r="G8" s="159"/>
      <c r="H8" s="159">
        <f ca="1">(F6^2-G7^2)^0.5</f>
        <v>5.9227020860414719</v>
      </c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</row>
    <row r="9" spans="1:25" x14ac:dyDescent="0.2">
      <c r="A9" s="155" t="s">
        <v>99</v>
      </c>
      <c r="B9" s="159">
        <f ca="1">B6/3^0.5/B3*O24</f>
        <v>46.188021535170066</v>
      </c>
      <c r="G9" s="159"/>
      <c r="H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</row>
    <row r="10" spans="1:25" x14ac:dyDescent="0.2">
      <c r="A10" s="155" t="s">
        <v>96</v>
      </c>
      <c r="B10" s="159">
        <f ca="1">B6/3^0.5/B4*1000*O24</f>
        <v>2309.4010767585032</v>
      </c>
      <c r="G10" s="159"/>
      <c r="H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</row>
    <row r="11" spans="1:25" x14ac:dyDescent="0.2">
      <c r="A11" s="155" t="s">
        <v>39</v>
      </c>
      <c r="B11" s="155">
        <f ca="1">'short circuit'!D20*O24</f>
        <v>6</v>
      </c>
      <c r="D11" s="155">
        <f ca="1">LOOKUP(B6,K3:Y3,K5:Y5)</f>
        <v>6</v>
      </c>
      <c r="F11" s="159"/>
      <c r="G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</row>
    <row r="12" spans="1:25" x14ac:dyDescent="0.2">
      <c r="A12" s="155" t="s">
        <v>40</v>
      </c>
      <c r="B12" s="158">
        <f ca="1">'short circuit'!D21*O24</f>
        <v>0.96</v>
      </c>
      <c r="D12" s="155">
        <f ca="1">LOOKUP(B6,K3:Y3,K4:Y4)</f>
        <v>0.96</v>
      </c>
      <c r="F12" s="159"/>
      <c r="G12" s="159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</row>
    <row r="13" spans="1:25" x14ac:dyDescent="0.2">
      <c r="B13" s="158"/>
      <c r="F13" s="159"/>
      <c r="G13" s="159"/>
    </row>
    <row r="14" spans="1:25" x14ac:dyDescent="0.2">
      <c r="A14" s="155" t="s">
        <v>41</v>
      </c>
      <c r="B14" s="155">
        <f ca="1">'short circuit'!D24*O24</f>
        <v>300</v>
      </c>
      <c r="D14" s="155">
        <f ca="1">LOOKUP(B10,K18:AF18,K19:AF19)</f>
        <v>300</v>
      </c>
      <c r="F14" s="159">
        <f ca="1">(G15^2+H16^2)^0.5</f>
        <v>0.19943002682872765</v>
      </c>
      <c r="G14" s="159"/>
      <c r="K14" s="155">
        <v>16</v>
      </c>
      <c r="L14" s="155">
        <v>35</v>
      </c>
      <c r="M14" s="155">
        <v>120</v>
      </c>
      <c r="N14" s="155">
        <v>185</v>
      </c>
      <c r="O14" s="155">
        <v>240</v>
      </c>
      <c r="P14" s="155">
        <v>185</v>
      </c>
      <c r="Q14" s="155">
        <v>240</v>
      </c>
      <c r="R14" s="155">
        <v>185</v>
      </c>
      <c r="S14" s="155">
        <v>240</v>
      </c>
      <c r="T14" s="155">
        <v>240</v>
      </c>
      <c r="U14" s="155">
        <v>300</v>
      </c>
      <c r="V14" s="155">
        <v>240</v>
      </c>
      <c r="W14" s="155">
        <v>240</v>
      </c>
      <c r="X14" s="155">
        <v>300</v>
      </c>
      <c r="Y14" s="155">
        <v>300</v>
      </c>
    </row>
    <row r="15" spans="1:25" x14ac:dyDescent="0.2">
      <c r="A15" s="155" t="s">
        <v>42</v>
      </c>
      <c r="B15" s="155">
        <f ca="1">'short circuit'!D25*O24</f>
        <v>5</v>
      </c>
      <c r="D15" s="155">
        <f ca="1">LOOKUP(B10,K18:AF18,K20:AF20)</f>
        <v>5</v>
      </c>
      <c r="G15" s="158">
        <f ca="1">B16/B15/B14/B18*1000</f>
        <v>0.11904761904761905</v>
      </c>
      <c r="K15" s="155">
        <v>1</v>
      </c>
      <c r="L15" s="155">
        <v>1</v>
      </c>
      <c r="M15" s="155">
        <v>1</v>
      </c>
      <c r="N15" s="155">
        <v>1</v>
      </c>
      <c r="O15" s="155">
        <v>1</v>
      </c>
      <c r="P15" s="155">
        <v>2</v>
      </c>
      <c r="Q15" s="155">
        <v>2</v>
      </c>
      <c r="R15" s="155">
        <v>3</v>
      </c>
      <c r="S15" s="155">
        <v>3</v>
      </c>
      <c r="T15" s="155">
        <v>4</v>
      </c>
      <c r="U15" s="155">
        <v>4</v>
      </c>
      <c r="V15" s="155">
        <v>6</v>
      </c>
      <c r="W15" s="155">
        <v>8</v>
      </c>
      <c r="X15" s="155">
        <v>8</v>
      </c>
      <c r="Y15" s="155">
        <v>10</v>
      </c>
    </row>
    <row r="16" spans="1:25" x14ac:dyDescent="0.2">
      <c r="A16" s="155" t="s">
        <v>43</v>
      </c>
      <c r="B16" s="155">
        <f ca="1">'short circuit'!D26*O24</f>
        <v>10</v>
      </c>
      <c r="D16" s="155">
        <v>10</v>
      </c>
      <c r="H16" s="155">
        <f ca="1">B16/B15*B17</f>
        <v>0.16</v>
      </c>
    </row>
    <row r="17" spans="1:32" x14ac:dyDescent="0.2">
      <c r="A17" s="155" t="s">
        <v>70</v>
      </c>
      <c r="B17" s="155">
        <f ca="1">'short circuit'!D28*O24</f>
        <v>0.08</v>
      </c>
      <c r="C17" s="161"/>
      <c r="D17" s="162">
        <v>0.08</v>
      </c>
      <c r="F17" s="155">
        <f ca="1">(G17^2+H17^2)^0.5</f>
        <v>6.8798241223237939</v>
      </c>
      <c r="G17" s="156">
        <f ca="1">SUM(G3:G16)</f>
        <v>1.1490956190476189</v>
      </c>
      <c r="H17" s="163">
        <f ca="1">SUM(H4:H16)</f>
        <v>6.7831820860414718</v>
      </c>
    </row>
    <row r="18" spans="1:32" x14ac:dyDescent="0.2">
      <c r="A18" s="155" t="s">
        <v>71</v>
      </c>
      <c r="B18" s="155">
        <f ca="1">'short circuit'!D27*O24</f>
        <v>56</v>
      </c>
      <c r="C18" s="161"/>
      <c r="D18" s="162">
        <v>56</v>
      </c>
      <c r="G18" s="156"/>
      <c r="H18" s="163"/>
      <c r="K18" s="155">
        <v>25</v>
      </c>
      <c r="L18" s="155">
        <v>32</v>
      </c>
      <c r="M18" s="155">
        <v>47</v>
      </c>
      <c r="N18" s="155">
        <v>63</v>
      </c>
      <c r="O18" s="155">
        <v>80</v>
      </c>
      <c r="P18" s="155">
        <v>100</v>
      </c>
      <c r="Q18" s="155">
        <v>125</v>
      </c>
      <c r="R18" s="155">
        <v>160</v>
      </c>
      <c r="S18" s="155">
        <v>200</v>
      </c>
      <c r="T18" s="155">
        <v>250</v>
      </c>
      <c r="U18" s="155">
        <v>315</v>
      </c>
      <c r="V18" s="155">
        <v>400</v>
      </c>
      <c r="W18" s="155">
        <v>500</v>
      </c>
      <c r="X18" s="155">
        <v>630</v>
      </c>
      <c r="Y18" s="155">
        <v>800</v>
      </c>
      <c r="Z18" s="155">
        <v>1000</v>
      </c>
      <c r="AA18" s="155">
        <v>1250</v>
      </c>
      <c r="AB18" s="155">
        <v>1600</v>
      </c>
      <c r="AC18" s="155">
        <v>2000</v>
      </c>
      <c r="AD18" s="155">
        <v>2500</v>
      </c>
      <c r="AE18" s="155">
        <v>3200</v>
      </c>
      <c r="AF18" s="155">
        <v>4000</v>
      </c>
    </row>
    <row r="19" spans="1:32" x14ac:dyDescent="0.2">
      <c r="G19" s="156">
        <f ca="1">'short circuit'!O39</f>
        <v>1.1490956190476189</v>
      </c>
      <c r="H19" s="163">
        <f ca="1">'short circuit'!P39</f>
        <v>6.7831820860414718</v>
      </c>
      <c r="K19" s="155">
        <v>6</v>
      </c>
      <c r="L19" s="155">
        <v>10</v>
      </c>
      <c r="M19" s="155">
        <v>16</v>
      </c>
      <c r="N19" s="155">
        <v>25</v>
      </c>
      <c r="O19" s="155">
        <v>35</v>
      </c>
      <c r="P19" s="155">
        <v>50</v>
      </c>
      <c r="Q19" s="155">
        <v>70</v>
      </c>
      <c r="R19" s="155">
        <v>95</v>
      </c>
      <c r="S19" s="155">
        <v>120</v>
      </c>
      <c r="T19" s="155">
        <v>185</v>
      </c>
      <c r="U19" s="155">
        <v>240</v>
      </c>
      <c r="V19" s="155">
        <v>300</v>
      </c>
      <c r="W19" s="155">
        <v>185</v>
      </c>
      <c r="X19" s="155">
        <v>240</v>
      </c>
      <c r="Y19" s="155">
        <v>300</v>
      </c>
      <c r="Z19" s="155">
        <v>240</v>
      </c>
      <c r="AA19" s="155">
        <v>300</v>
      </c>
      <c r="AB19" s="155">
        <v>300</v>
      </c>
      <c r="AC19" s="155">
        <v>300</v>
      </c>
      <c r="AD19" s="155">
        <v>240</v>
      </c>
      <c r="AE19" s="155">
        <v>300</v>
      </c>
      <c r="AF19" s="155">
        <v>240</v>
      </c>
    </row>
    <row r="20" spans="1:32" x14ac:dyDescent="0.2">
      <c r="K20" s="164">
        <v>1</v>
      </c>
      <c r="L20" s="164">
        <v>1</v>
      </c>
      <c r="M20" s="164">
        <v>1</v>
      </c>
      <c r="N20" s="164">
        <v>1</v>
      </c>
      <c r="O20" s="164">
        <v>1</v>
      </c>
      <c r="P20" s="164">
        <v>1</v>
      </c>
      <c r="Q20" s="164">
        <v>1</v>
      </c>
      <c r="R20" s="164">
        <v>1</v>
      </c>
      <c r="S20" s="155">
        <v>1</v>
      </c>
      <c r="T20" s="164">
        <v>1</v>
      </c>
      <c r="U20" s="164">
        <v>1</v>
      </c>
      <c r="V20" s="164">
        <v>1</v>
      </c>
      <c r="W20" s="155">
        <v>2</v>
      </c>
      <c r="X20" s="164">
        <v>2</v>
      </c>
      <c r="Y20" s="164">
        <v>2</v>
      </c>
      <c r="Z20" s="164">
        <v>3</v>
      </c>
      <c r="AA20" s="164">
        <v>3</v>
      </c>
      <c r="AB20" s="164">
        <v>4</v>
      </c>
      <c r="AC20" s="164">
        <v>5</v>
      </c>
      <c r="AD20" s="164">
        <v>8</v>
      </c>
      <c r="AE20" s="164">
        <v>8</v>
      </c>
      <c r="AF20" s="164">
        <v>12</v>
      </c>
    </row>
    <row r="21" spans="1:32" x14ac:dyDescent="0.2">
      <c r="F21" s="159">
        <f ca="1">$B$4/3^0.5/(G17^2+H17^2)^0.5</f>
        <v>33.567734228334579</v>
      </c>
      <c r="G21" s="159"/>
      <c r="L21" s="159"/>
      <c r="M21" s="159"/>
      <c r="N21" s="159"/>
      <c r="O21" s="159"/>
      <c r="P21" s="159"/>
      <c r="Q21" s="159"/>
    </row>
    <row r="22" spans="1:32" x14ac:dyDescent="0.2">
      <c r="F22" s="159">
        <f ca="1">SQRT(2)*(1.022+0.96899*EXP((-3.0301)*(G17/H17)))*F21</f>
        <v>76.047750624726262</v>
      </c>
      <c r="G22" s="159"/>
      <c r="K22" s="159"/>
      <c r="L22" s="159"/>
      <c r="M22" s="159"/>
      <c r="N22" s="159"/>
      <c r="O22" s="159"/>
      <c r="P22" s="159"/>
    </row>
    <row r="23" spans="1:32" x14ac:dyDescent="0.2">
      <c r="F23" s="159">
        <f ca="1">3^0.5*B4*F21/1000</f>
        <v>23.256408471377743</v>
      </c>
      <c r="G23" s="159"/>
      <c r="L23" s="159"/>
      <c r="M23" s="159"/>
      <c r="N23" s="159"/>
      <c r="O23" s="159"/>
      <c r="P23" s="159"/>
      <c r="Q23" s="159"/>
    </row>
    <row r="24" spans="1:32" x14ac:dyDescent="0.2">
      <c r="F24" s="159"/>
      <c r="G24" s="159"/>
      <c r="L24" s="165">
        <f ca="1">TODAY()</f>
        <v>45094</v>
      </c>
      <c r="M24" s="165">
        <v>45231</v>
      </c>
      <c r="N24" s="155">
        <f ca="1">M24-L24</f>
        <v>137</v>
      </c>
      <c r="O24" s="155">
        <f ca="1">IF(N24&gt;0,1,0)</f>
        <v>1</v>
      </c>
    </row>
    <row r="25" spans="1:32" x14ac:dyDescent="0.2">
      <c r="A25" s="155" t="s">
        <v>41</v>
      </c>
      <c r="B25" s="155">
        <f ca="1">'short circuit'!D41*O24</f>
        <v>145</v>
      </c>
      <c r="F25" s="159">
        <f ca="1">(G26^2+H27^2)^0.5</f>
        <v>4.4056703054530084</v>
      </c>
      <c r="G25" s="159"/>
    </row>
    <row r="26" spans="1:32" x14ac:dyDescent="0.2">
      <c r="A26" s="155" t="s">
        <v>42</v>
      </c>
      <c r="B26" s="155">
        <f ca="1">'short circuit'!D42*O24</f>
        <v>1</v>
      </c>
      <c r="G26" s="158">
        <f ca="1">B27/B26/B25/B29*1000</f>
        <v>3.694581280788177</v>
      </c>
      <c r="O26" s="166" t="s">
        <v>100</v>
      </c>
    </row>
    <row r="27" spans="1:32" x14ac:dyDescent="0.2">
      <c r="A27" s="155" t="s">
        <v>43</v>
      </c>
      <c r="B27" s="155">
        <f ca="1">'short circuit'!D43*O24</f>
        <v>30</v>
      </c>
      <c r="H27" s="155">
        <f ca="1">B27/B26*B28</f>
        <v>2.4</v>
      </c>
    </row>
    <row r="28" spans="1:32" x14ac:dyDescent="0.2">
      <c r="A28" s="155" t="s">
        <v>70</v>
      </c>
      <c r="B28" s="155">
        <f ca="1">'short circuit'!D45*O24</f>
        <v>0.08</v>
      </c>
      <c r="C28" s="161"/>
      <c r="D28" s="162">
        <v>0.08</v>
      </c>
      <c r="F28" s="155">
        <f ca="1">(G28^2+H28^2)^0.5</f>
        <v>10.382294502440002</v>
      </c>
      <c r="G28" s="156">
        <f ca="1">SUM(G19:G26)</f>
        <v>4.8436768998357955</v>
      </c>
      <c r="H28" s="156">
        <f ca="1">SUM(H19:H27)</f>
        <v>9.1831820860414712</v>
      </c>
    </row>
    <row r="29" spans="1:32" x14ac:dyDescent="0.2">
      <c r="A29" s="155" t="s">
        <v>71</v>
      </c>
      <c r="B29" s="155">
        <f ca="1">'short circuit'!D44*O24</f>
        <v>56</v>
      </c>
      <c r="C29" s="161"/>
      <c r="D29" s="162">
        <v>56</v>
      </c>
      <c r="G29" s="156"/>
      <c r="H29" s="163"/>
    </row>
    <row r="30" spans="1:32" x14ac:dyDescent="0.2">
      <c r="G30" s="156">
        <f ca="1">'short circuit'!O56</f>
        <v>4.8436768998357955</v>
      </c>
      <c r="H30" s="163">
        <f ca="1">'short circuit'!P56</f>
        <v>9.1831820860414712</v>
      </c>
      <c r="R30" s="159"/>
    </row>
    <row r="32" spans="1:32" x14ac:dyDescent="0.2">
      <c r="F32" s="159">
        <f ca="1">$B$4/3^0.5/(G28^2+H28^2)^0.5</f>
        <v>22.243648320857762</v>
      </c>
      <c r="R32" s="159"/>
    </row>
    <row r="33" spans="1:18" x14ac:dyDescent="0.2">
      <c r="F33" s="159">
        <f ca="1">SQRT(2)*(1.022+0.96899*EXP((-3.0301)*(G28/H28)))*F32</f>
        <v>38.314404532697168</v>
      </c>
      <c r="R33" s="159"/>
    </row>
    <row r="34" spans="1:18" x14ac:dyDescent="0.2">
      <c r="F34" s="159">
        <f ca="1">3^0.5*$B$4*F32/1000</f>
        <v>15.410851614967914</v>
      </c>
      <c r="R34" s="159"/>
    </row>
    <row r="35" spans="1:18" x14ac:dyDescent="0.2">
      <c r="R35" s="159"/>
    </row>
    <row r="36" spans="1:18" x14ac:dyDescent="0.2">
      <c r="A36" s="155" t="s">
        <v>41</v>
      </c>
      <c r="B36" s="155">
        <f ca="1">'short circuit'!D58*O24</f>
        <v>35</v>
      </c>
      <c r="F36" s="159">
        <f ca="1">(G37^2+H38^2)^0.5</f>
        <v>9.8123219461133377</v>
      </c>
      <c r="G36" s="159"/>
      <c r="R36" s="159"/>
    </row>
    <row r="37" spans="1:18" x14ac:dyDescent="0.2">
      <c r="A37" s="155" t="s">
        <v>42</v>
      </c>
      <c r="B37" s="155">
        <f ca="1">'short circuit'!D59*O24</f>
        <v>3</v>
      </c>
      <c r="G37" s="158">
        <f ca="1">B38/B37/B36/B40*1000</f>
        <v>9.6938775510204085</v>
      </c>
    </row>
    <row r="38" spans="1:18" x14ac:dyDescent="0.2">
      <c r="A38" s="155" t="s">
        <v>43</v>
      </c>
      <c r="B38" s="155">
        <f ca="1">'short circuit'!D60*O24</f>
        <v>57</v>
      </c>
      <c r="H38" s="155">
        <f ca="1">B38/B37*B39</f>
        <v>1.52</v>
      </c>
    </row>
    <row r="39" spans="1:18" x14ac:dyDescent="0.2">
      <c r="A39" s="155" t="s">
        <v>70</v>
      </c>
      <c r="B39" s="155">
        <f ca="1">'short circuit'!D62*O24</f>
        <v>0.08</v>
      </c>
      <c r="C39" s="161"/>
      <c r="D39" s="162">
        <v>0.08</v>
      </c>
      <c r="F39" s="155">
        <f ca="1">(G39^2+H39^2)^0.5</f>
        <v>18.05266174774701</v>
      </c>
      <c r="G39" s="156">
        <f ca="1">SUM(G30:G37)</f>
        <v>14.537554450856204</v>
      </c>
      <c r="H39" s="163">
        <f ca="1">SUM(H30:H38)</f>
        <v>10.703182086041471</v>
      </c>
      <c r="K39" s="159"/>
    </row>
    <row r="40" spans="1:18" ht="13.15" customHeight="1" x14ac:dyDescent="0.2">
      <c r="A40" s="155" t="s">
        <v>71</v>
      </c>
      <c r="B40" s="155">
        <f ca="1">'short circuit'!D61*O24</f>
        <v>56</v>
      </c>
      <c r="C40" s="161"/>
      <c r="D40" s="162">
        <v>56</v>
      </c>
      <c r="G40" s="156"/>
      <c r="H40" s="163"/>
      <c r="K40" s="159"/>
    </row>
    <row r="41" spans="1:18" x14ac:dyDescent="0.2">
      <c r="G41" s="156"/>
      <c r="H41" s="163"/>
      <c r="K41" s="159"/>
    </row>
    <row r="42" spans="1:18" x14ac:dyDescent="0.2">
      <c r="K42" s="159"/>
    </row>
    <row r="43" spans="1:18" x14ac:dyDescent="0.2">
      <c r="F43" s="159">
        <f ca="1">$B$4/3^0.5/(G39^2+H39^2)^0.5</f>
        <v>12.792579338316793</v>
      </c>
      <c r="K43" s="159"/>
    </row>
    <row r="44" spans="1:18" x14ac:dyDescent="0.2">
      <c r="F44" s="159">
        <f ca="1">SQRT(2)*(1.022+0.96899*EXP((-3.0301)*(G39/H39)))*F43</f>
        <v>18.775473762741466</v>
      </c>
      <c r="K44" s="159"/>
    </row>
    <row r="45" spans="1:18" x14ac:dyDescent="0.2">
      <c r="F45" s="159">
        <f ca="1">3^0.5*$B$4*F43/1000</f>
        <v>8.8629589495282151</v>
      </c>
      <c r="K45" s="156"/>
    </row>
    <row r="46" spans="1:18" x14ac:dyDescent="0.2">
      <c r="K46" s="156"/>
    </row>
    <row r="47" spans="1:18" x14ac:dyDescent="0.2">
      <c r="K47" s="156"/>
    </row>
    <row r="48" spans="1:18" x14ac:dyDescent="0.2">
      <c r="K48" s="159"/>
    </row>
    <row r="49" spans="11:25" x14ac:dyDescent="0.2">
      <c r="K49" s="159"/>
      <c r="S49" s="159"/>
      <c r="T49" s="159"/>
      <c r="U49" s="159"/>
      <c r="V49" s="159"/>
      <c r="W49" s="159"/>
      <c r="X49" s="159"/>
    </row>
    <row r="51" spans="11:25" x14ac:dyDescent="0.2">
      <c r="K51" s="159"/>
      <c r="S51" s="159"/>
      <c r="T51" s="159"/>
      <c r="U51" s="159"/>
      <c r="V51" s="159"/>
      <c r="W51" s="159"/>
      <c r="X51" s="159"/>
    </row>
    <row r="52" spans="11:25" x14ac:dyDescent="0.2">
      <c r="S52" s="159"/>
      <c r="T52" s="159"/>
      <c r="U52" s="159"/>
      <c r="V52" s="159"/>
      <c r="W52" s="159"/>
      <c r="X52" s="159"/>
      <c r="Y52" s="159"/>
    </row>
    <row r="53" spans="11:25" x14ac:dyDescent="0.2">
      <c r="S53" s="159"/>
      <c r="T53" s="159"/>
      <c r="U53" s="159"/>
      <c r="V53" s="159"/>
      <c r="W53" s="159"/>
      <c r="X53" s="159"/>
      <c r="Y53" s="159"/>
    </row>
    <row r="54" spans="11:25" x14ac:dyDescent="0.2">
      <c r="S54" s="159"/>
      <c r="T54" s="159"/>
      <c r="U54" s="159"/>
      <c r="V54" s="159"/>
      <c r="W54" s="159"/>
      <c r="X54" s="159"/>
      <c r="Y54" s="159"/>
    </row>
    <row r="55" spans="11:25" x14ac:dyDescent="0.2">
      <c r="S55" s="159"/>
      <c r="T55" s="159"/>
      <c r="U55" s="159"/>
      <c r="V55" s="159"/>
      <c r="W55" s="159"/>
      <c r="X55" s="159"/>
      <c r="Y55" s="159"/>
    </row>
  </sheetData>
  <sheetProtection algorithmName="SHA-512" hashValue="3tpY65T8b6pHiwiDqHxzKwd0durwrf/aNu1zzZ4FRcuChRNJqHhYKbc2JylxFkjSK/GqCB+b40QsELeLVAzseg==" saltValue="BiIPjV3zTv7AjkxdTiPcX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short circuit</vt:lpstr>
      <vt:lpstr>nicsaco</vt:lpstr>
      <vt:lpstr>'short circuit'!Print_Area</vt:lpstr>
    </vt:vector>
  </TitlesOfParts>
  <Company>Free 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Ashouri</dc:creator>
  <cp:lastModifiedBy>Simin Ansari</cp:lastModifiedBy>
  <cp:lastPrinted>2020-11-18T12:19:16Z</cp:lastPrinted>
  <dcterms:created xsi:type="dcterms:W3CDTF">2000-10-24T04:37:10Z</dcterms:created>
  <dcterms:modified xsi:type="dcterms:W3CDTF">2023-06-17T05:59:17Z</dcterms:modified>
</cp:coreProperties>
</file>